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010" tabRatio="818" activeTab="0"/>
  </bookViews>
  <sheets>
    <sheet name="工程量清单计价表" sheetId="1" r:id="rId1"/>
    <sheet name="建筑工程单价汇总表 " sheetId="2" state="hidden" r:id="rId2"/>
    <sheet name="抹面" sheetId="3" state="hidden" r:id="rId3"/>
    <sheet name="清基" sheetId="4" state="hidden" r:id="rId4"/>
    <sheet name="网箱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___jjf1">'[1]各种费率'!$M$7</definedName>
    <definedName name="____jjf3">'[1]各种费率'!$O$7</definedName>
    <definedName name="____mc1096">'[1]tde'!$B$101</definedName>
    <definedName name="____mc132">'[1]材料库'!$B$136</definedName>
    <definedName name="____mc3075">'[2]tde'!$B$325</definedName>
    <definedName name="____mc81">'[1]材料库'!$B$87</definedName>
    <definedName name="____mc90">'[1]材料库'!$B$96</definedName>
    <definedName name="____mc93">'[1]材料库'!$B$99</definedName>
    <definedName name="____mc9717">'[1]tde'!$B$1256</definedName>
    <definedName name="____mc998">'[2]mat'!$B$552</definedName>
    <definedName name="____mc999">'[1]材料库'!$B$554</definedName>
    <definedName name="____mc9999">'[1]tde'!$B$1271</definedName>
    <definedName name="____mdy1096">'[1]tde'!$C$101</definedName>
    <definedName name="____mdy132">'[1]材料库'!$C$136</definedName>
    <definedName name="____mdy3075">'[2]tde'!$C$325</definedName>
    <definedName name="____mdy81">'[1]材料库'!$C$87</definedName>
    <definedName name="____mdy90">'[1]材料库'!$C$96</definedName>
    <definedName name="____mdy93">'[1]材料库'!$C$99</definedName>
    <definedName name="____mdy9717">'[1]tde'!$C$1256</definedName>
    <definedName name="____mdy998">'[2]mat'!$C$552</definedName>
    <definedName name="____mdy999">'[1]材料库'!$C$554</definedName>
    <definedName name="____mdy9999">'[1]tde'!$C$1271</definedName>
    <definedName name="____mm10">'[1]材料库'!$O$16</definedName>
    <definedName name="____mm1096">'[1]tde'!$H$101</definedName>
    <definedName name="____mm13">'[1]材料库'!$O$19</definedName>
    <definedName name="____mm132">'[1]材料库'!$O$136</definedName>
    <definedName name="____mm14">'[1]材料库'!$O$20</definedName>
    <definedName name="____mm27">'[1]材料库'!$O$33</definedName>
    <definedName name="____mm3075">'[2]tde'!$H$325</definedName>
    <definedName name="____mm5">'[1]材料库'!$O$11</definedName>
    <definedName name="____mm74">'[1]材料库'!$O$80</definedName>
    <definedName name="____mm76">'[1]材料库'!$O$82</definedName>
    <definedName name="____mm81">'[1]材料库'!$O$87</definedName>
    <definedName name="____mm90">'[1]材料库'!$O$96</definedName>
    <definedName name="____mm93">'[1]材料库'!$O$99</definedName>
    <definedName name="____mm9717">'[1]洞外机装石渣运'!$C$5</definedName>
    <definedName name="____qtf1">'[1]各种费率'!$M$5</definedName>
    <definedName name="____qtf3">'[1]各种费率'!$O$5</definedName>
    <definedName name="____xcf1">'[1]各种费率'!$M$6</definedName>
    <definedName name="____xcf3">'[1]各种费率'!$O$6</definedName>
    <definedName name="___jjf1">'[1]各种费率'!$M$7</definedName>
    <definedName name="___jjf3">'[1]各种费率'!$O$7</definedName>
    <definedName name="___mc1096">'[1]tde'!$B$101</definedName>
    <definedName name="___mc132">'[1]材料库'!$B$136</definedName>
    <definedName name="___mc3075">'[2]tde'!$B$325</definedName>
    <definedName name="___mc81">'[1]材料库'!$B$87</definedName>
    <definedName name="___mc90">'[1]材料库'!$B$96</definedName>
    <definedName name="___mc93">'[1]材料库'!$B$99</definedName>
    <definedName name="___mc9717">'[1]tde'!$B$1256</definedName>
    <definedName name="___mc998">'[2]mat'!$B$552</definedName>
    <definedName name="___mc999">'[1]材料库'!$B$554</definedName>
    <definedName name="___mc9999">'[1]tde'!$B$1271</definedName>
    <definedName name="___mdy1096">'[1]tde'!$C$101</definedName>
    <definedName name="___mdy132">'[1]材料库'!$C$136</definedName>
    <definedName name="___mdy3075">'[2]tde'!$C$325</definedName>
    <definedName name="___mdy81">'[1]材料库'!$C$87</definedName>
    <definedName name="___mdy90">'[1]材料库'!$C$96</definedName>
    <definedName name="___mdy93">'[1]材料库'!$C$99</definedName>
    <definedName name="___mdy9717">'[1]tde'!$C$1256</definedName>
    <definedName name="___mdy998">'[2]mat'!$C$552</definedName>
    <definedName name="___mdy999">'[1]材料库'!$C$554</definedName>
    <definedName name="___mdy9999">'[1]tde'!$C$1271</definedName>
    <definedName name="___mm10">'[1]材料库'!$O$16</definedName>
    <definedName name="___mm1096">'[1]tde'!$H$101</definedName>
    <definedName name="___mm13">'[1]材料库'!$O$19</definedName>
    <definedName name="___mm132">'[1]材料库'!$O$136</definedName>
    <definedName name="___mm14">'[1]材料库'!$O$20</definedName>
    <definedName name="___mm27">'[1]材料库'!$O$33</definedName>
    <definedName name="___mm3075">'[2]tde'!$H$325</definedName>
    <definedName name="___mm5">'[1]材料库'!$O$11</definedName>
    <definedName name="___mm74">'[1]材料库'!$O$80</definedName>
    <definedName name="___mm76">'[1]材料库'!$O$82</definedName>
    <definedName name="___mm81">'[1]材料库'!$O$87</definedName>
    <definedName name="___mm90">'[1]材料库'!$O$96</definedName>
    <definedName name="___mm93">'[1]材料库'!$O$99</definedName>
    <definedName name="___mm9717">'[1]洞外机装石渣运'!$C$5</definedName>
    <definedName name="___qtf1">'[1]各种费率'!$M$5</definedName>
    <definedName name="___qtf3">'[1]各种费率'!$O$5</definedName>
    <definedName name="___xcf1">'[1]各种费率'!$M$6</definedName>
    <definedName name="___xcf3">'[1]各种费率'!$O$6</definedName>
    <definedName name="__jjf1">'[1]各种费率'!$M$7</definedName>
    <definedName name="__jjf3">'[1]各种费率'!$O$7</definedName>
    <definedName name="__mc1096">'[1]tde'!$B$101</definedName>
    <definedName name="__mc132">'[1]材料库'!$B$136</definedName>
    <definedName name="__mc3075">'[2]tde'!$B$325</definedName>
    <definedName name="__mc81">'[1]材料库'!$B$87</definedName>
    <definedName name="__mc90">'[1]材料库'!$B$96</definedName>
    <definedName name="__mc93">'[1]材料库'!$B$99</definedName>
    <definedName name="__mc9717">'[1]tde'!$B$1256</definedName>
    <definedName name="__mc998">'[2]mat'!$B$552</definedName>
    <definedName name="__mc999">'[1]材料库'!$B$554</definedName>
    <definedName name="__mc9999">'[1]tde'!$B$1271</definedName>
    <definedName name="__mdy1096">'[1]tde'!$C$101</definedName>
    <definedName name="__mdy132">'[1]材料库'!$C$136</definedName>
    <definedName name="__mdy3075">'[2]tde'!$C$325</definedName>
    <definedName name="__mdy81">'[1]材料库'!$C$87</definedName>
    <definedName name="__mdy90">'[1]材料库'!$C$96</definedName>
    <definedName name="__mdy93">'[1]材料库'!$C$99</definedName>
    <definedName name="__mdy9717">'[1]tde'!$C$1256</definedName>
    <definedName name="__mdy998">'[2]mat'!$C$552</definedName>
    <definedName name="__mdy999">'[1]材料库'!$C$554</definedName>
    <definedName name="__mdy9999">'[1]tde'!$C$1271</definedName>
    <definedName name="__mm10">'[1]材料库'!$O$16</definedName>
    <definedName name="__mm1096">'[1]tde'!$H$101</definedName>
    <definedName name="__mm13">'[1]材料库'!$O$19</definedName>
    <definedName name="__mm132">'[1]材料库'!$O$136</definedName>
    <definedName name="__mm14">'[1]材料库'!$O$20</definedName>
    <definedName name="__mm27">'[1]材料库'!$O$33</definedName>
    <definedName name="__mm3075">'[2]tde'!$H$325</definedName>
    <definedName name="__mm5">'[1]材料库'!$O$11</definedName>
    <definedName name="__mm74">'[1]材料库'!$O$80</definedName>
    <definedName name="__mm76">'[1]材料库'!$O$82</definedName>
    <definedName name="__mm81">'[1]材料库'!$O$87</definedName>
    <definedName name="__mm90">'[1]材料库'!$O$96</definedName>
    <definedName name="__mm93">'[1]材料库'!$O$99</definedName>
    <definedName name="__mm9717">'[1]洞外机装石渣运'!$C$5</definedName>
    <definedName name="__qtf1">'[1]各种费率'!$M$5</definedName>
    <definedName name="__qtf3">'[1]各种费率'!$O$5</definedName>
    <definedName name="__xcf1">'[1]各种费率'!$M$6</definedName>
    <definedName name="__xcf3">'[1]各种费率'!$O$6</definedName>
    <definedName name="_jjf1">'[1]各种费率'!$M$7</definedName>
    <definedName name="_jjf3">'[1]各种费率'!$O$7</definedName>
    <definedName name="_mc1096">'[1]tde'!$B$101</definedName>
    <definedName name="_mc132">'[1]材料库'!$B$136</definedName>
    <definedName name="_mc3075">'[2]tde'!$B$325</definedName>
    <definedName name="_mc81">'[1]材料库'!$B$87</definedName>
    <definedName name="_mc90">'[1]材料库'!$B$96</definedName>
    <definedName name="_mc93">'[1]材料库'!$B$99</definedName>
    <definedName name="_mc9717">'[1]tde'!$B$1256</definedName>
    <definedName name="_mc998">'[2]mat'!$B$552</definedName>
    <definedName name="_mc999">'[1]材料库'!$B$554</definedName>
    <definedName name="_mc9999">'[1]tde'!$B$1271</definedName>
    <definedName name="_mdy1096">'[1]tde'!$C$101</definedName>
    <definedName name="_mdy132">'[1]材料库'!$C$136</definedName>
    <definedName name="_mdy3075">'[2]tde'!$C$325</definedName>
    <definedName name="_mdy81">'[1]材料库'!$C$87</definedName>
    <definedName name="_mdy90">'[1]材料库'!$C$96</definedName>
    <definedName name="_mdy93">'[1]材料库'!$C$99</definedName>
    <definedName name="_mdy9717">'[1]tde'!$C$1256</definedName>
    <definedName name="_mdy998">'[2]mat'!$C$552</definedName>
    <definedName name="_mdy999">'[1]材料库'!$C$554</definedName>
    <definedName name="_mdy9999">'[1]tde'!$C$1271</definedName>
    <definedName name="_mm10">'[1]材料库'!$O$16</definedName>
    <definedName name="_mm1096">'[1]tde'!$H$101</definedName>
    <definedName name="_mm13">'[1]材料库'!$O$19</definedName>
    <definedName name="_mm132">'[1]材料库'!$O$136</definedName>
    <definedName name="_mm14">'[1]材料库'!$O$20</definedName>
    <definedName name="_mm27">'[1]材料库'!$O$33</definedName>
    <definedName name="_mm3075">'[2]tde'!$H$325</definedName>
    <definedName name="_mm5">'[1]材料库'!$O$11</definedName>
    <definedName name="_mm74">'[1]材料库'!$O$80</definedName>
    <definedName name="_mm76">'[1]材料库'!$O$82</definedName>
    <definedName name="_mm81">'[1]材料库'!$O$87</definedName>
    <definedName name="_mm90">'[1]材料库'!$O$96</definedName>
    <definedName name="_mm93">'[1]材料库'!$O$99</definedName>
    <definedName name="_mm9717">'[1]洞外机装石渣运'!$C$5</definedName>
    <definedName name="_qtf1">'[1]各种费率'!$M$5</definedName>
    <definedName name="_qtf3">'[1]各种费率'!$O$5</definedName>
    <definedName name="_xcf1">'[1]各种费率'!$M$6</definedName>
    <definedName name="_xcf3">'[1]各种费率'!$O$6</definedName>
    <definedName name="jjf1">'[1]各种费率'!$M$7</definedName>
    <definedName name="jjf3">'[1]各种费率'!$O$7</definedName>
    <definedName name="mc1096">'[1]tde'!$B$101</definedName>
    <definedName name="mc132">'[1]材料库'!$B$136</definedName>
    <definedName name="mc3075">'[2]tde'!$B$325</definedName>
    <definedName name="mc81">'[1]材料库'!$B$87</definedName>
    <definedName name="mc90">'[1]材料库'!$B$96</definedName>
    <definedName name="mc93">'[1]材料库'!$B$99</definedName>
    <definedName name="mc9717">'[1]tde'!$B$1256</definedName>
    <definedName name="mc998">'[2]mat'!$B$552</definedName>
    <definedName name="mc999">'[1]材料库'!$B$554</definedName>
    <definedName name="mc9999">'[1]tde'!$B$1271</definedName>
    <definedName name="mdy1096">'[1]tde'!$C$101</definedName>
    <definedName name="mdy132">'[1]材料库'!$C$136</definedName>
    <definedName name="mdy3075">'[2]tde'!$C$325</definedName>
    <definedName name="mdy81">'[1]材料库'!$C$87</definedName>
    <definedName name="mdy90">'[1]材料库'!$C$96</definedName>
    <definedName name="mdy93">'[1]材料库'!$C$99</definedName>
    <definedName name="mdy9717">'[1]tde'!$C$1256</definedName>
    <definedName name="mdy998">'[2]mat'!$C$552</definedName>
    <definedName name="mdy999">'[1]材料库'!$C$554</definedName>
    <definedName name="mdy9999">'[1]tde'!$C$1271</definedName>
    <definedName name="mm10">'[1]材料库'!$O$16</definedName>
    <definedName name="mm1096">'[1]tde'!$H$101</definedName>
    <definedName name="mm13">'[1]材料库'!$O$19</definedName>
    <definedName name="mm132">'[1]材料库'!$O$136</definedName>
    <definedName name="mm14">'[1]材料库'!$O$20</definedName>
    <definedName name="mm27">'[1]材料库'!$O$33</definedName>
    <definedName name="mm3075">'[2]tde'!$H$325</definedName>
    <definedName name="mm5">'[1]材料库'!$O$11</definedName>
    <definedName name="mm74">'[1]材料库'!$O$80</definedName>
    <definedName name="mm76">'[1]材料库'!$O$82</definedName>
    <definedName name="mm81">'[1]材料库'!$O$87</definedName>
    <definedName name="mm90">'[1]材料库'!$O$96</definedName>
    <definedName name="mm93">'[1]材料库'!$O$99</definedName>
    <definedName name="mm9717">'[1]洞外机装石渣运'!$C$5</definedName>
    <definedName name="mmday1">'[1]人工'!$F$21</definedName>
    <definedName name="mmday2">'[1]人工'!$F$45</definedName>
    <definedName name="mmday3">'[1]人工'!$F$69</definedName>
    <definedName name="mmday4">'[1]人工'!$F$93</definedName>
    <definedName name="_xlnm.Print_Titles" localSheetId="0">'工程量清单计价表'!$1:$4</definedName>
    <definedName name="qtf1">'[1]各种费率'!$M$5</definedName>
    <definedName name="qtf3">'[1]各种费率'!$O$5</definedName>
    <definedName name="qyly">'[1]各种费率'!$M$8</definedName>
    <definedName name="shuijin">'[1]各种费率'!$M$9</definedName>
    <definedName name="xcf1">'[1]各种费率'!$M$6</definedName>
    <definedName name="xcf3">'[1]各种费率'!$O$6</definedName>
    <definedName name="建筑单价系数">'[1]各种费率'!$N$11</definedName>
    <definedName name="浆砌石墙1">#REF!</definedName>
    <definedName name="伸缩缝">#REF!</definedName>
  </definedNames>
  <calcPr fullCalcOnLoad="1"/>
</workbook>
</file>

<file path=xl/sharedStrings.xml><?xml version="1.0" encoding="utf-8"?>
<sst xmlns="http://schemas.openxmlformats.org/spreadsheetml/2006/main" count="274" uniqueCount="222">
  <si>
    <t>单位</t>
  </si>
  <si>
    <t>一</t>
  </si>
  <si>
    <t>直接工程费</t>
  </si>
  <si>
    <t>（一）</t>
  </si>
  <si>
    <t>直接费</t>
  </si>
  <si>
    <t>人工费</t>
  </si>
  <si>
    <t>普工</t>
  </si>
  <si>
    <t>工日</t>
  </si>
  <si>
    <t>（二）</t>
  </si>
  <si>
    <t>其他直接费</t>
  </si>
  <si>
    <t>二</t>
  </si>
  <si>
    <t>间接费</t>
  </si>
  <si>
    <t>三</t>
  </si>
  <si>
    <t>企业利润</t>
  </si>
  <si>
    <t>四</t>
  </si>
  <si>
    <t>材料限价价差</t>
  </si>
  <si>
    <t>五</t>
  </si>
  <si>
    <t>税金</t>
  </si>
  <si>
    <t>建筑工程单价表</t>
  </si>
  <si>
    <t>定额依据：8-20调</t>
  </si>
  <si>
    <r>
      <t>定额单位：100m</t>
    </r>
    <r>
      <rPr>
        <sz val="12"/>
        <rFont val="宋体"/>
        <family val="0"/>
      </rPr>
      <t>3</t>
    </r>
    <r>
      <rPr>
        <sz val="12"/>
        <rFont val="宋体"/>
        <family val="0"/>
      </rPr>
      <t>砌体方</t>
    </r>
  </si>
  <si>
    <t>施工方法：工作内容：立箱、绑扎、安放、运石、装填、封口等。</t>
  </si>
  <si>
    <t>编号</t>
  </si>
  <si>
    <t>名称及规格</t>
  </si>
  <si>
    <t>单位</t>
  </si>
  <si>
    <t>数量</t>
  </si>
  <si>
    <t>单价（元）</t>
  </si>
  <si>
    <t>合价（元）</t>
  </si>
  <si>
    <t>一、</t>
  </si>
  <si>
    <t>直接工程费</t>
  </si>
  <si>
    <t>元</t>
  </si>
  <si>
    <t xml:space="preserve"> 
(1)</t>
  </si>
  <si>
    <t>直接费</t>
  </si>
  <si>
    <t xml:space="preserve">   
 1</t>
  </si>
  <si>
    <t>人工费</t>
  </si>
  <si>
    <t>技工</t>
  </si>
  <si>
    <t>工日</t>
  </si>
  <si>
    <t>普工</t>
  </si>
  <si>
    <t xml:space="preserve">   
 2</t>
  </si>
  <si>
    <t>材料费</t>
  </si>
  <si>
    <t>镀10%铝锌合金</t>
  </si>
  <si>
    <t>m2</t>
  </si>
  <si>
    <t>块石</t>
  </si>
  <si>
    <t>m3</t>
  </si>
  <si>
    <t>其他材料费</t>
  </si>
  <si>
    <t>％</t>
  </si>
  <si>
    <t xml:space="preserve">   
 3</t>
  </si>
  <si>
    <t>机械使用费</t>
  </si>
  <si>
    <t>胶轮车  胶轮车</t>
  </si>
  <si>
    <t>台班</t>
  </si>
  <si>
    <t>其他机械费</t>
  </si>
  <si>
    <t xml:space="preserve"> 
(2)</t>
  </si>
  <si>
    <t>其他直接费</t>
  </si>
  <si>
    <t>二、</t>
  </si>
  <si>
    <t>间接费</t>
  </si>
  <si>
    <t>三、</t>
  </si>
  <si>
    <t>企业利润</t>
  </si>
  <si>
    <t>四、</t>
  </si>
  <si>
    <t>材料限价价差</t>
  </si>
  <si>
    <t>五、</t>
  </si>
  <si>
    <t>未计价装置性材料费</t>
  </si>
  <si>
    <t>六、</t>
  </si>
  <si>
    <t>税金</t>
  </si>
  <si>
    <t>合计</t>
  </si>
  <si>
    <t>一</t>
  </si>
  <si>
    <t>序 号</t>
  </si>
  <si>
    <t>工程名称</t>
  </si>
  <si>
    <t>合计</t>
  </si>
  <si>
    <t>材料费</t>
  </si>
  <si>
    <t>机械费</t>
  </si>
  <si>
    <t>土石方工程</t>
  </si>
  <si>
    <r>
      <t>定额名称：铝锌合金网箱(</t>
    </r>
    <r>
      <rPr>
        <sz val="12"/>
        <rFont val="宋体"/>
        <family val="0"/>
      </rPr>
      <t>2</t>
    </r>
    <r>
      <rPr>
        <sz val="12"/>
        <rFont val="宋体"/>
        <family val="0"/>
      </rPr>
      <t>m×1m×1m)</t>
    </r>
  </si>
  <si>
    <t>定额编号：6</t>
  </si>
  <si>
    <r>
      <t>m</t>
    </r>
    <r>
      <rPr>
        <vertAlign val="superscript"/>
        <sz val="12"/>
        <rFont val="Times New Roman"/>
        <family val="1"/>
      </rPr>
      <t>3</t>
    </r>
  </si>
  <si>
    <r>
      <t>编号</t>
    </r>
    <r>
      <rPr>
        <b/>
        <sz val="12"/>
        <rFont val="Times New Roman"/>
        <family val="1"/>
      </rPr>
      <t xml:space="preserve"> </t>
    </r>
  </si>
  <si>
    <t>名称及规格</t>
  </si>
  <si>
    <t>数量</t>
  </si>
  <si>
    <t>单价（元）</t>
  </si>
  <si>
    <t>合价（元）</t>
  </si>
  <si>
    <t>技术工</t>
  </si>
  <si>
    <t>砂浆</t>
  </si>
  <si>
    <t>其他材料费</t>
  </si>
  <si>
    <r>
      <t>砂浆搅拌机</t>
    </r>
    <r>
      <rPr>
        <sz val="12"/>
        <rFont val="Times New Roman"/>
        <family val="1"/>
      </rPr>
      <t>0.4m</t>
    </r>
    <r>
      <rPr>
        <vertAlign val="superscript"/>
        <sz val="12"/>
        <rFont val="Times New Roman"/>
        <family val="1"/>
      </rPr>
      <t>3</t>
    </r>
  </si>
  <si>
    <t>胶轮车</t>
  </si>
  <si>
    <t>砂</t>
  </si>
  <si>
    <t>单价</t>
  </si>
  <si>
    <r>
      <t xml:space="preserve">     </t>
    </r>
    <r>
      <rPr>
        <b/>
        <sz val="16"/>
        <rFont val="宋体"/>
        <family val="0"/>
      </rPr>
      <t>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筑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单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价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表</t>
    </r>
    <r>
      <rPr>
        <b/>
        <sz val="16"/>
        <rFont val="Times New Roman"/>
        <family val="1"/>
      </rPr>
      <t xml:space="preserve"> </t>
    </r>
  </si>
  <si>
    <r>
      <t>定额编号</t>
    </r>
    <r>
      <rPr>
        <sz val="14"/>
        <rFont val="宋体"/>
        <family val="0"/>
      </rPr>
      <t xml:space="preserve">：省概[3-56]   </t>
    </r>
    <r>
      <rPr>
        <b/>
        <sz val="14"/>
        <rFont val="宋体"/>
        <family val="0"/>
      </rPr>
      <t>项目</t>
    </r>
    <r>
      <rPr>
        <sz val="14"/>
        <rFont val="宋体"/>
        <family val="0"/>
      </rPr>
      <t>：</t>
    </r>
    <r>
      <rPr>
        <u val="single"/>
        <sz val="14"/>
        <rFont val="宋体"/>
        <family val="0"/>
      </rPr>
      <t>砌体砂浆抹面</t>
    </r>
    <r>
      <rPr>
        <sz val="14"/>
        <rFont val="宋体"/>
        <family val="0"/>
      </rPr>
      <t xml:space="preserve">    </t>
    </r>
    <r>
      <rPr>
        <b/>
        <sz val="14"/>
        <rFont val="宋体"/>
        <family val="0"/>
      </rPr>
      <t>定额单位</t>
    </r>
    <r>
      <rPr>
        <sz val="14"/>
        <rFont val="宋体"/>
        <family val="0"/>
      </rPr>
      <t>：</t>
    </r>
    <r>
      <rPr>
        <u val="single"/>
        <sz val="14"/>
        <rFont val="宋体"/>
        <family val="0"/>
      </rPr>
      <t>100m</t>
    </r>
    <r>
      <rPr>
        <u val="single"/>
        <vertAlign val="superscript"/>
        <sz val="14"/>
        <rFont val="宋体"/>
        <family val="0"/>
      </rPr>
      <t xml:space="preserve">2   </t>
    </r>
  </si>
  <si>
    <t>施工方法：冲洗、抹灰、压光。</t>
  </si>
  <si>
    <t>平均厚2cm</t>
  </si>
  <si>
    <t>台时</t>
  </si>
  <si>
    <t>水泥</t>
  </si>
  <si>
    <t>t</t>
  </si>
  <si>
    <t>浆砌石墙</t>
  </si>
  <si>
    <t>伸缩缝</t>
  </si>
  <si>
    <t>建筑工程单价表</t>
  </si>
  <si>
    <r>
      <t>定额编号</t>
    </r>
    <r>
      <rPr>
        <b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省概</t>
    </r>
    <r>
      <rPr>
        <u val="single"/>
        <sz val="14"/>
        <rFont val="Times New Roman"/>
        <family val="1"/>
      </rPr>
      <t>[1-177</t>
    </r>
    <r>
      <rPr>
        <u val="single"/>
        <sz val="14"/>
        <rFont val="Times New Roman"/>
        <family val="1"/>
      </rPr>
      <t>]</t>
    </r>
  </si>
  <si>
    <r>
      <t>项目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    </t>
    </r>
    <r>
      <rPr>
        <u val="single"/>
        <sz val="14"/>
        <rFont val="宋体"/>
        <family val="0"/>
      </rPr>
      <t>清基</t>
    </r>
    <r>
      <rPr>
        <u val="single"/>
        <sz val="14"/>
        <rFont val="Times New Roman"/>
        <family val="1"/>
      </rPr>
      <t xml:space="preserve">    </t>
    </r>
  </si>
  <si>
    <r>
      <t>定额单位</t>
    </r>
    <r>
      <rPr>
        <sz val="14"/>
        <rFont val="宋体"/>
        <family val="0"/>
      </rPr>
      <t>：</t>
    </r>
    <r>
      <rPr>
        <u val="single"/>
        <sz val="14"/>
        <rFont val="Times New Roman"/>
        <family val="1"/>
      </rPr>
      <t>100m</t>
    </r>
    <r>
      <rPr>
        <u val="single"/>
        <vertAlign val="superscript"/>
        <sz val="14"/>
        <rFont val="Times New Roman"/>
        <family val="1"/>
      </rPr>
      <t>3</t>
    </r>
  </si>
  <si>
    <r>
      <t>施工方法</t>
    </r>
    <r>
      <rPr>
        <sz val="12"/>
        <rFont val="宋体"/>
        <family val="0"/>
      </rPr>
      <t>：推土机推运距离</t>
    </r>
    <r>
      <rPr>
        <sz val="12"/>
        <rFont val="Times New Roman"/>
        <family val="1"/>
      </rPr>
      <t>60m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                                                                                                               </t>
    </r>
  </si>
  <si>
    <r>
      <t xml:space="preserve">                        </t>
    </r>
    <r>
      <rPr>
        <sz val="12"/>
        <rFont val="宋体"/>
        <family val="0"/>
      </rPr>
      <t>Ⅳ类土。</t>
    </r>
    <r>
      <rPr>
        <sz val="12"/>
        <rFont val="Times New Roman"/>
        <family val="1"/>
      </rPr>
      <t xml:space="preserve">  </t>
    </r>
  </si>
  <si>
    <t>编号</t>
  </si>
  <si>
    <r>
      <t>名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称</t>
    </r>
  </si>
  <si>
    <t>单位</t>
  </si>
  <si>
    <t>数  量</t>
  </si>
  <si>
    <t>单  价（元）</t>
  </si>
  <si>
    <r>
      <t>合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计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（元）</t>
    </r>
  </si>
  <si>
    <t>备  注</t>
  </si>
  <si>
    <t>一</t>
  </si>
  <si>
    <t>直接工程费</t>
  </si>
  <si>
    <t>（一）</t>
  </si>
  <si>
    <t>直接费</t>
  </si>
  <si>
    <t>人工费</t>
  </si>
  <si>
    <t>普工</t>
  </si>
  <si>
    <t>工日</t>
  </si>
  <si>
    <t>零星材料费</t>
  </si>
  <si>
    <t>%</t>
  </si>
  <si>
    <t>机械使用费</t>
  </si>
  <si>
    <r>
      <t>推土机</t>
    </r>
    <r>
      <rPr>
        <sz val="12"/>
        <rFont val="Times New Roman"/>
        <family val="1"/>
      </rPr>
      <t>74KW</t>
    </r>
  </si>
  <si>
    <t>台班</t>
  </si>
  <si>
    <t>（二）</t>
  </si>
  <si>
    <t>其他直接费</t>
  </si>
  <si>
    <t>二</t>
  </si>
  <si>
    <t>间接费</t>
  </si>
  <si>
    <t>三</t>
  </si>
  <si>
    <t>企业利润</t>
  </si>
  <si>
    <t>材料限价价差</t>
  </si>
  <si>
    <t>五</t>
  </si>
  <si>
    <t>税金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</si>
  <si>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</si>
  <si>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r>
      <t>单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价</t>
    </r>
  </si>
  <si>
    <t>二</t>
  </si>
  <si>
    <r>
      <t>m</t>
    </r>
    <r>
      <rPr>
        <vertAlign val="superscript"/>
        <sz val="12"/>
        <color indexed="8"/>
        <rFont val="宋体"/>
        <family val="0"/>
      </rPr>
      <t>3</t>
    </r>
  </si>
  <si>
    <r>
      <t>m</t>
    </r>
    <r>
      <rPr>
        <vertAlign val="superscript"/>
        <sz val="12"/>
        <color indexed="8"/>
        <rFont val="宋体"/>
        <family val="0"/>
      </rPr>
      <t>2</t>
    </r>
  </si>
  <si>
    <t>单位：元</t>
  </si>
  <si>
    <t>土方回填</t>
  </si>
  <si>
    <t>价差</t>
  </si>
  <si>
    <t>土方开挖</t>
  </si>
  <si>
    <t>砌石工程</t>
  </si>
  <si>
    <t>抹面</t>
  </si>
  <si>
    <t>土工布铺设</t>
  </si>
  <si>
    <t xml:space="preserve">  建筑工程单价汇总表</t>
  </si>
  <si>
    <t>序号</t>
  </si>
  <si>
    <t>合计(元)</t>
  </si>
  <si>
    <t>I</t>
  </si>
  <si>
    <t>第一部分：建筑工程</t>
  </si>
  <si>
    <t>堤岸人工平土</t>
  </si>
  <si>
    <t>土方开挖（堆放）</t>
  </si>
  <si>
    <t>土方填筑</t>
  </si>
  <si>
    <t>人工挖梯台土方</t>
  </si>
  <si>
    <t>人工夯土</t>
  </si>
  <si>
    <t>镀锌覆聚酰胺加筋格宾填石</t>
  </si>
  <si>
    <t>高韧性聚酯纱线集束土工格栅</t>
  </si>
  <si>
    <t>基础砂碎石褥垫层</t>
  </si>
  <si>
    <t>水泥搅拌桩φ600</t>
  </si>
  <si>
    <t>m</t>
  </si>
  <si>
    <t>II</t>
  </si>
  <si>
    <t>第四部分：施工临时工程</t>
  </si>
  <si>
    <t>山皮石临时便道</t>
  </si>
  <si>
    <t>钢筋混凝土排水管(DN1000)</t>
  </si>
  <si>
    <t>土石围堰填筑</t>
  </si>
  <si>
    <t>土石围堰拆除</t>
  </si>
  <si>
    <t>施工房屋建筑工程</t>
  </si>
  <si>
    <t>施工仓库</t>
  </si>
  <si>
    <t>办公、生活及文化福利设施</t>
  </si>
  <si>
    <t>其他临时工程</t>
  </si>
  <si>
    <t>安全生产措施费</t>
  </si>
  <si>
    <t>合  计（I+II）</t>
  </si>
  <si>
    <r>
      <t>m</t>
    </r>
    <r>
      <rPr>
        <vertAlign val="superscript"/>
        <sz val="10"/>
        <color indexed="8"/>
        <rFont val="宋体"/>
        <family val="0"/>
      </rPr>
      <t>2</t>
    </r>
  </si>
  <si>
    <r>
      <t>m</t>
    </r>
    <r>
      <rPr>
        <vertAlign val="superscript"/>
        <sz val="10"/>
        <color indexed="8"/>
        <rFont val="宋体"/>
        <family val="0"/>
      </rPr>
      <t>3</t>
    </r>
  </si>
  <si>
    <r>
      <t>m</t>
    </r>
    <r>
      <rPr>
        <vertAlign val="superscript"/>
        <sz val="10"/>
        <color indexed="8"/>
        <rFont val="宋体"/>
        <family val="0"/>
      </rPr>
      <t>3</t>
    </r>
  </si>
  <si>
    <t>500101001001</t>
  </si>
  <si>
    <t>500101002001</t>
  </si>
  <si>
    <t>500101002002</t>
  </si>
  <si>
    <t>500103001001</t>
  </si>
  <si>
    <t>500101002003</t>
  </si>
  <si>
    <t>500103001002</t>
  </si>
  <si>
    <t>500103011001</t>
  </si>
  <si>
    <t>500108009001</t>
  </si>
  <si>
    <t>500108009002</t>
  </si>
  <si>
    <t>500108009003</t>
  </si>
  <si>
    <t>500114002001</t>
  </si>
  <si>
    <t>500114002002</t>
  </si>
  <si>
    <t>500114002003</t>
  </si>
  <si>
    <t>500114002004</t>
  </si>
  <si>
    <t>500114002005</t>
  </si>
  <si>
    <t>500114002006</t>
  </si>
  <si>
    <t>500114002007</t>
  </si>
  <si>
    <t>500103007001</t>
  </si>
  <si>
    <t>500108003001</t>
  </si>
  <si>
    <r>
      <t>m</t>
    </r>
    <r>
      <rPr>
        <vertAlign val="superscript"/>
        <sz val="10"/>
        <color indexed="8"/>
        <rFont val="宋体"/>
        <family val="0"/>
      </rPr>
      <t>2</t>
    </r>
  </si>
  <si>
    <t>项</t>
  </si>
  <si>
    <t xml:space="preserve"> 分类分项工程量清单</t>
  </si>
  <si>
    <r>
      <t>反滤层聚酯长纤无纺布（400g/m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</si>
  <si>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r>
      <t>石笼下聚酯长纤无纺布（400g/m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</si>
  <si>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t>土方开挖外运（外运）
（运距自行考虑）</t>
  </si>
  <si>
    <t>临时便道拆除(外运）
（运距自行考虑）</t>
  </si>
  <si>
    <t>项目编码</t>
  </si>
  <si>
    <t>项目名称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</si>
  <si>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</si>
  <si>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</si>
  <si>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</si>
  <si>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</si>
  <si>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</si>
  <si>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</si>
  <si>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</si>
  <si>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</si>
  <si>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</si>
  <si>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</si>
  <si>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</si>
  <si>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</si>
  <si>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2.1.1</t>
  </si>
  <si>
    <t>2.1.2</t>
  </si>
  <si>
    <t>2.1.3</t>
  </si>
  <si>
    <t>2.1.4</t>
  </si>
  <si>
    <t>2.1.5</t>
  </si>
  <si>
    <t>2.2.1</t>
  </si>
  <si>
    <t>2.2.2</t>
  </si>
  <si>
    <t>计量
单位</t>
  </si>
  <si>
    <t>工程数量</t>
  </si>
  <si>
    <t>工程名称：南沙河右岸路堤防护工程（鞍钢特耐分厂至外环桥段）二标段             第  页，共  页</t>
  </si>
  <si>
    <t>施工临时路及导流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</si>
</sst>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.0%"/>
    <numFmt numFmtId="188" formatCode="0_ "/>
    <numFmt numFmtId="189" formatCode="0_);[Red]\(0\)"/>
    <numFmt numFmtId="190" formatCode="0_);\(0\)"/>
    <numFmt numFmtId="191" formatCode="0.0_);[Red]\(0.0\)"/>
    <numFmt numFmtId="192" formatCode="0.00_);\(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.000_ "/>
    <numFmt numFmtId="197" formatCode="0.0000_ "/>
    <numFmt numFmtId="198" formatCode="0.00000_ "/>
    <numFmt numFmtId="199" formatCode="000000"/>
    <numFmt numFmtId="200" formatCode="0.0000_);[Red]\(0.0000\)"/>
    <numFmt numFmtId="201" formatCode="0.000_);[Red]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 ;[Red]\(0.00\)"/>
    <numFmt numFmtId="207" formatCode="0.000%"/>
    <numFmt numFmtId="208" formatCode="0.000000_ "/>
    <numFmt numFmtId="209" formatCode="0.00;[Red]0.00"/>
    <numFmt numFmtId="210" formatCode="#,##0.00_);[Red]\(#,##0.00\)"/>
    <numFmt numFmtId="211" formatCode="#,##0.00_ "/>
    <numFmt numFmtId="212" formatCode="0.0"/>
    <numFmt numFmtId="213" formatCode="0.00;_耀"/>
    <numFmt numFmtId="214" formatCode="0.00;_萀"/>
    <numFmt numFmtId="215" formatCode="0.000"/>
  </numFmts>
  <fonts count="8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4"/>
      <name val="宋体"/>
      <family val="0"/>
    </font>
    <font>
      <u val="single"/>
      <sz val="14"/>
      <name val="Times New Roman"/>
      <family val="1"/>
    </font>
    <font>
      <sz val="14"/>
      <name val="宋体"/>
      <family val="0"/>
    </font>
    <font>
      <u val="single"/>
      <vertAlign val="superscript"/>
      <sz val="14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17"/>
      <name val="宋体"/>
      <family val="0"/>
    </font>
    <font>
      <vertAlign val="superscript"/>
      <sz val="12"/>
      <name val="Times New Roman"/>
      <family val="1"/>
    </font>
    <font>
      <u val="single"/>
      <vertAlign val="superscript"/>
      <sz val="14"/>
      <name val="宋体"/>
      <family val="0"/>
    </font>
    <font>
      <sz val="11"/>
      <color indexed="20"/>
      <name val="宋体"/>
      <family val="0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Dotum"/>
      <family val="2"/>
    </font>
    <font>
      <sz val="17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Arial"/>
      <family val="2"/>
    </font>
    <font>
      <sz val="9"/>
      <color rgb="FF000000"/>
      <name val="Calibri"/>
      <family val="0"/>
    </font>
    <font>
      <b/>
      <sz val="16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8"/>
      <color rgb="FF000000"/>
      <name val="Calibri"/>
      <family val="0"/>
    </font>
    <font>
      <sz val="11"/>
      <color rgb="FF000000"/>
      <name val="Dotum"/>
      <family val="2"/>
    </font>
    <font>
      <b/>
      <sz val="12"/>
      <color rgb="FF000000"/>
      <name val="Calibri"/>
      <family val="0"/>
    </font>
    <font>
      <b/>
      <sz val="14"/>
      <color rgb="FF000000"/>
      <name val="Calibri"/>
      <family val="0"/>
    </font>
    <font>
      <sz val="17"/>
      <color rgb="FF000000"/>
      <name val="Calibri"/>
      <family val="0"/>
    </font>
    <font>
      <sz val="12"/>
      <color rgb="FF00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top"/>
      <protection/>
    </xf>
    <xf numFmtId="0" fontId="55" fillId="19" borderId="0">
      <alignment horizontal="left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left" vertical="top"/>
      <protection/>
    </xf>
    <xf numFmtId="0" fontId="55" fillId="19" borderId="0">
      <alignment horizontal="left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1" fillId="20" borderId="0">
      <alignment horizontal="justify" vertical="top"/>
      <protection/>
    </xf>
    <xf numFmtId="0" fontId="13" fillId="20" borderId="0">
      <alignment horizontal="left" vertical="top"/>
      <protection/>
    </xf>
    <xf numFmtId="0" fontId="1" fillId="20" borderId="0">
      <alignment horizontal="right" vertical="top"/>
      <protection/>
    </xf>
    <xf numFmtId="0" fontId="1" fillId="20" borderId="0">
      <alignment horizontal="center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1" fillId="20" borderId="0">
      <alignment horizontal="right" vertical="center"/>
      <protection/>
    </xf>
    <xf numFmtId="0" fontId="1" fillId="20" borderId="0">
      <alignment horizontal="left" vertical="center"/>
      <protection/>
    </xf>
    <xf numFmtId="0" fontId="1" fillId="20" borderId="0">
      <alignment horizontal="center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1" fillId="20" borderId="0">
      <alignment horizontal="righ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1" fillId="20" borderId="0">
      <alignment horizontal="center" vertical="center"/>
      <protection/>
    </xf>
    <xf numFmtId="0" fontId="1" fillId="20" borderId="0">
      <alignment horizontal="left" vertical="center"/>
      <protection/>
    </xf>
    <xf numFmtId="0" fontId="1" fillId="20" borderId="0">
      <alignment horizontal="righ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center" vertical="top"/>
      <protection/>
    </xf>
    <xf numFmtId="0" fontId="55" fillId="19" borderId="0">
      <alignment horizontal="left" vertical="top"/>
      <protection/>
    </xf>
    <xf numFmtId="0" fontId="55" fillId="19" borderId="0">
      <alignment horizontal="right" vertical="top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1" fillId="20" borderId="0">
      <alignment horizontal="righ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center" vertical="center"/>
      <protection/>
    </xf>
    <xf numFmtId="0" fontId="1" fillId="20" borderId="0">
      <alignment horizontal="lef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6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1" fillId="20" borderId="0">
      <alignment horizontal="lef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3" fillId="19" borderId="0">
      <alignment horizontal="center" vertical="center"/>
      <protection/>
    </xf>
    <xf numFmtId="0" fontId="54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7" fillId="19" borderId="0">
      <alignment horizontal="center" vertical="center"/>
      <protection/>
    </xf>
    <xf numFmtId="0" fontId="55" fillId="19" borderId="0">
      <alignment horizontal="right" vertical="center"/>
      <protection/>
    </xf>
    <xf numFmtId="0" fontId="1" fillId="20" borderId="0">
      <alignment horizontal="left" vertical="center"/>
      <protection/>
    </xf>
    <xf numFmtId="0" fontId="1" fillId="20" borderId="0">
      <alignment horizontal="right" vertical="center"/>
      <protection/>
    </xf>
    <xf numFmtId="0" fontId="51" fillId="19" borderId="0">
      <alignment horizontal="left" vertical="top"/>
      <protection/>
    </xf>
    <xf numFmtId="0" fontId="52" fillId="19" borderId="0">
      <alignment horizontal="center" vertical="top"/>
      <protection/>
    </xf>
    <xf numFmtId="0" fontId="58" fillId="19" borderId="0">
      <alignment horizontal="left" vertical="top"/>
      <protection/>
    </xf>
    <xf numFmtId="0" fontId="53" fillId="19" borderId="0">
      <alignment horizontal="center" vertical="top"/>
      <protection/>
    </xf>
    <xf numFmtId="0" fontId="55" fillId="19" borderId="0">
      <alignment horizontal="right" vertical="top"/>
      <protection/>
    </xf>
    <xf numFmtId="0" fontId="54" fillId="19" borderId="0">
      <alignment horizontal="center" vertical="center"/>
      <protection/>
    </xf>
    <xf numFmtId="0" fontId="55" fillId="19" borderId="0">
      <alignment horizontal="center" vertical="center"/>
      <protection/>
    </xf>
    <xf numFmtId="0" fontId="55" fillId="19" borderId="0">
      <alignment horizontal="left" vertical="center"/>
      <protection/>
    </xf>
    <xf numFmtId="0" fontId="55" fillId="19" borderId="0">
      <alignment horizontal="right" vertical="center"/>
      <protection/>
    </xf>
    <xf numFmtId="0" fontId="59" fillId="19" borderId="0">
      <alignment horizontal="center" vertical="top"/>
      <protection/>
    </xf>
    <xf numFmtId="0" fontId="60" fillId="19" borderId="0">
      <alignment horizontal="center" vertical="top"/>
      <protection/>
    </xf>
    <xf numFmtId="0" fontId="61" fillId="19" borderId="0">
      <alignment horizontal="left" vertical="top"/>
      <protection/>
    </xf>
    <xf numFmtId="0" fontId="58" fillId="19" borderId="0">
      <alignment horizontal="left" vertical="top"/>
      <protection/>
    </xf>
    <xf numFmtId="0" fontId="61" fillId="19" borderId="0">
      <alignment horizontal="left" vertical="top"/>
      <protection/>
    </xf>
    <xf numFmtId="0" fontId="61" fillId="19" borderId="0">
      <alignment horizontal="left"/>
      <protection/>
    </xf>
    <xf numFmtId="0" fontId="61" fillId="19" borderId="0">
      <alignment horizontal="center" vertical="top"/>
      <protection/>
    </xf>
    <xf numFmtId="0" fontId="61" fillId="19" borderId="0">
      <alignment horizontal="left"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23" borderId="5" applyNumberFormat="0" applyAlignment="0" applyProtection="0"/>
    <xf numFmtId="0" fontId="70" fillId="24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11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3" borderId="8" applyNumberFormat="0" applyAlignment="0" applyProtection="0"/>
    <xf numFmtId="0" fontId="76" fillId="32" borderId="5" applyNumberFormat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158">
    <xf numFmtId="0" fontId="0" fillId="0" borderId="0" xfId="0" applyAlignment="1">
      <alignment/>
    </xf>
    <xf numFmtId="0" fontId="0" fillId="0" borderId="0" xfId="191">
      <alignment/>
      <protection/>
    </xf>
    <xf numFmtId="0" fontId="0" fillId="0" borderId="10" xfId="191" applyBorder="1" applyAlignment="1">
      <alignment vertical="center"/>
      <protection/>
    </xf>
    <xf numFmtId="185" fontId="0" fillId="0" borderId="10" xfId="191" applyNumberFormat="1" applyBorder="1" applyAlignment="1">
      <alignment vertical="center"/>
      <protection/>
    </xf>
    <xf numFmtId="0" fontId="0" fillId="0" borderId="0" xfId="191" applyAlignment="1">
      <alignment vertical="center"/>
      <protection/>
    </xf>
    <xf numFmtId="0" fontId="0" fillId="0" borderId="10" xfId="191" applyFont="1" applyBorder="1" applyAlignment="1">
      <alignment vertical="center"/>
      <protection/>
    </xf>
    <xf numFmtId="0" fontId="10" fillId="0" borderId="0" xfId="191" applyFont="1" applyAlignment="1">
      <alignment vertical="center"/>
      <protection/>
    </xf>
    <xf numFmtId="185" fontId="0" fillId="0" borderId="0" xfId="191" applyNumberFormat="1">
      <alignment/>
      <protection/>
    </xf>
    <xf numFmtId="0" fontId="49" fillId="0" borderId="0" xfId="205">
      <alignment vertical="center"/>
      <protection/>
    </xf>
    <xf numFmtId="0" fontId="1" fillId="0" borderId="10" xfId="205" applyFont="1" applyBorder="1" applyAlignment="1">
      <alignment horizontal="center" vertical="center"/>
      <protection/>
    </xf>
    <xf numFmtId="0" fontId="22" fillId="0" borderId="11" xfId="205" applyFont="1" applyBorder="1" applyAlignment="1">
      <alignment horizontal="center" vertical="center"/>
      <protection/>
    </xf>
    <xf numFmtId="0" fontId="21" fillId="0" borderId="10" xfId="205" applyFont="1" applyBorder="1" applyAlignment="1">
      <alignment horizontal="left"/>
      <protection/>
    </xf>
    <xf numFmtId="184" fontId="1" fillId="0" borderId="10" xfId="205" applyNumberFormat="1" applyFont="1" applyBorder="1" applyAlignment="1">
      <alignment horizontal="center" vertical="center"/>
      <protection/>
    </xf>
    <xf numFmtId="184" fontId="49" fillId="0" borderId="10" xfId="205" applyNumberFormat="1" applyBorder="1">
      <alignment vertical="center"/>
      <protection/>
    </xf>
    <xf numFmtId="184" fontId="49" fillId="0" borderId="10" xfId="205" applyNumberFormat="1" applyBorder="1" applyAlignment="1">
      <alignment horizontal="center" vertical="center"/>
      <protection/>
    </xf>
    <xf numFmtId="0" fontId="21" fillId="0" borderId="10" xfId="205" applyFont="1" applyBorder="1" applyAlignment="1">
      <alignment horizontal="center" vertical="center"/>
      <protection/>
    </xf>
    <xf numFmtId="185" fontId="21" fillId="0" borderId="10" xfId="205" applyNumberFormat="1" applyFont="1" applyBorder="1" applyAlignment="1">
      <alignment horizontal="right"/>
      <protection/>
    </xf>
    <xf numFmtId="184" fontId="1" fillId="0" borderId="10" xfId="205" applyNumberFormat="1" applyFont="1" applyBorder="1" applyAlignment="1">
      <alignment horizontal="right" vertical="center"/>
      <protection/>
    </xf>
    <xf numFmtId="0" fontId="0" fillId="0" borderId="0" xfId="200" applyFont="1" applyAlignment="1">
      <alignment/>
      <protection/>
    </xf>
    <xf numFmtId="0" fontId="8" fillId="0" borderId="0" xfId="200" applyFont="1" applyBorder="1" applyAlignment="1">
      <alignment/>
      <protection/>
    </xf>
    <xf numFmtId="184" fontId="8" fillId="0" borderId="0" xfId="200" applyNumberFormat="1" applyFont="1" applyBorder="1" applyAlignment="1">
      <alignment/>
      <protection/>
    </xf>
    <xf numFmtId="0" fontId="0" fillId="0" borderId="12" xfId="200" applyFont="1" applyBorder="1" applyAlignment="1">
      <alignment horizontal="left" vertical="center" wrapText="1"/>
      <protection/>
    </xf>
    <xf numFmtId="0" fontId="0" fillId="0" borderId="11" xfId="200" applyFont="1" applyBorder="1" applyAlignment="1">
      <alignment horizontal="left" vertical="center" wrapText="1"/>
      <protection/>
    </xf>
    <xf numFmtId="0" fontId="0" fillId="0" borderId="13" xfId="200" applyFont="1" applyBorder="1" applyAlignment="1">
      <alignment horizontal="center" vertical="center" wrapText="1"/>
      <protection/>
    </xf>
    <xf numFmtId="0" fontId="10" fillId="0" borderId="14" xfId="200" applyFont="1" applyBorder="1" applyAlignment="1">
      <alignment horizontal="center" vertical="center"/>
      <protection/>
    </xf>
    <xf numFmtId="0" fontId="10" fillId="0" borderId="10" xfId="200" applyFont="1" applyBorder="1" applyAlignment="1">
      <alignment horizontal="center" vertical="center"/>
      <protection/>
    </xf>
    <xf numFmtId="184" fontId="10" fillId="0" borderId="10" xfId="200" applyNumberFormat="1" applyFont="1" applyBorder="1" applyAlignment="1">
      <alignment horizontal="center" vertical="center"/>
      <protection/>
    </xf>
    <xf numFmtId="0" fontId="10" fillId="0" borderId="0" xfId="200" applyFont="1" applyAlignment="1">
      <alignment/>
      <protection/>
    </xf>
    <xf numFmtId="0" fontId="0" fillId="0" borderId="10" xfId="200" applyFont="1" applyBorder="1" applyAlignment="1">
      <alignment horizontal="left" vertical="center"/>
      <protection/>
    </xf>
    <xf numFmtId="0" fontId="0" fillId="0" borderId="10" xfId="200" applyFont="1" applyBorder="1" applyAlignment="1">
      <alignment horizontal="center" vertical="center"/>
      <protection/>
    </xf>
    <xf numFmtId="185" fontId="0" fillId="0" borderId="10" xfId="200" applyNumberFormat="1" applyFont="1" applyBorder="1" applyAlignment="1">
      <alignment horizontal="center" vertical="center"/>
      <protection/>
    </xf>
    <xf numFmtId="184" fontId="0" fillId="0" borderId="10" xfId="200" applyNumberFormat="1" applyFont="1" applyBorder="1" applyAlignment="1">
      <alignment horizontal="right" vertical="center"/>
      <protection/>
    </xf>
    <xf numFmtId="0" fontId="0" fillId="0" borderId="10" xfId="213" applyFont="1" applyBorder="1" applyAlignment="1">
      <alignment horizontal="left" vertical="center"/>
      <protection/>
    </xf>
    <xf numFmtId="0" fontId="0" fillId="0" borderId="10" xfId="213" applyFont="1" applyBorder="1" applyAlignment="1">
      <alignment horizontal="center" vertical="center"/>
      <protection/>
    </xf>
    <xf numFmtId="185" fontId="0" fillId="0" borderId="10" xfId="213" applyNumberFormat="1" applyFont="1" applyBorder="1" applyAlignment="1">
      <alignment horizontal="center" vertical="center"/>
      <protection/>
    </xf>
    <xf numFmtId="184" fontId="0" fillId="0" borderId="13" xfId="200" applyNumberFormat="1" applyFont="1" applyBorder="1" applyAlignment="1">
      <alignment horizontal="right" vertical="center"/>
      <protection/>
    </xf>
    <xf numFmtId="0" fontId="11" fillId="0" borderId="10" xfId="200" applyFont="1" applyBorder="1" applyAlignment="1">
      <alignment horizontal="center" vertical="center"/>
      <protection/>
    </xf>
    <xf numFmtId="186" fontId="11" fillId="0" borderId="10" xfId="200" applyNumberFormat="1" applyFont="1" applyBorder="1" applyAlignment="1">
      <alignment horizontal="center" vertical="center"/>
      <protection/>
    </xf>
    <xf numFmtId="0" fontId="0" fillId="0" borderId="0" xfId="200" applyFont="1" applyAlignment="1">
      <alignment horizontal="center" vertical="center"/>
      <protection/>
    </xf>
    <xf numFmtId="187" fontId="11" fillId="0" borderId="10" xfId="200" applyNumberFormat="1" applyFont="1" applyBorder="1" applyAlignment="1">
      <alignment horizontal="center" vertical="center"/>
      <protection/>
    </xf>
    <xf numFmtId="187" fontId="0" fillId="0" borderId="10" xfId="200" applyNumberFormat="1" applyFont="1" applyBorder="1" applyAlignment="1">
      <alignment horizontal="center" vertical="center"/>
      <protection/>
    </xf>
    <xf numFmtId="9" fontId="0" fillId="0" borderId="10" xfId="200" applyNumberFormat="1" applyFont="1" applyBorder="1" applyAlignment="1">
      <alignment horizontal="center" vertical="center"/>
      <protection/>
    </xf>
    <xf numFmtId="0" fontId="0" fillId="0" borderId="13" xfId="200" applyFont="1" applyBorder="1" applyAlignment="1">
      <alignment horizontal="left" vertical="center"/>
      <protection/>
    </xf>
    <xf numFmtId="9" fontId="0" fillId="0" borderId="10" xfId="213" applyNumberFormat="1" applyFont="1" applyBorder="1" applyAlignment="1">
      <alignment horizontal="center" vertical="center"/>
      <protection/>
    </xf>
    <xf numFmtId="184" fontId="0" fillId="0" borderId="10" xfId="213" applyNumberFormat="1" applyFont="1" applyBorder="1" applyAlignment="1">
      <alignment horizontal="right" vertical="center"/>
      <protection/>
    </xf>
    <xf numFmtId="0" fontId="11" fillId="0" borderId="10" xfId="213" applyFont="1" applyBorder="1" applyAlignment="1">
      <alignment horizontal="center" vertical="center"/>
      <protection/>
    </xf>
    <xf numFmtId="10" fontId="0" fillId="0" borderId="10" xfId="200" applyNumberFormat="1" applyFont="1" applyBorder="1" applyAlignment="1">
      <alignment horizontal="center" vertical="center"/>
      <protection/>
    </xf>
    <xf numFmtId="0" fontId="0" fillId="0" borderId="10" xfId="200" applyFont="1" applyFill="1" applyBorder="1" applyAlignment="1">
      <alignment horizontal="center" vertical="center"/>
      <protection/>
    </xf>
    <xf numFmtId="0" fontId="0" fillId="0" borderId="10" xfId="200" applyFont="1" applyBorder="1" applyAlignment="1">
      <alignment vertical="center"/>
      <protection/>
    </xf>
    <xf numFmtId="184" fontId="0" fillId="0" borderId="10" xfId="200" applyNumberFormat="1" applyFont="1" applyBorder="1" applyAlignment="1">
      <alignment horizontal="center" vertical="center"/>
      <protection/>
    </xf>
    <xf numFmtId="184" fontId="0" fillId="0" borderId="10" xfId="200" applyNumberFormat="1" applyFont="1" applyBorder="1" applyAlignment="1">
      <alignment vertical="center"/>
      <protection/>
    </xf>
    <xf numFmtId="184" fontId="0" fillId="0" borderId="0" xfId="200" applyNumberFormat="1" applyFont="1" applyAlignment="1">
      <alignment/>
      <protection/>
    </xf>
    <xf numFmtId="0" fontId="0" fillId="0" borderId="0" xfId="210">
      <alignment vertical="center"/>
      <protection/>
    </xf>
    <xf numFmtId="0" fontId="10" fillId="0" borderId="10" xfId="210" applyFont="1" applyBorder="1">
      <alignment vertical="center"/>
      <protection/>
    </xf>
    <xf numFmtId="0" fontId="10" fillId="0" borderId="10" xfId="210" applyFont="1" applyBorder="1" applyAlignment="1">
      <alignment horizontal="center" vertical="center"/>
      <protection/>
    </xf>
    <xf numFmtId="0" fontId="10" fillId="0" borderId="10" xfId="210" applyFont="1" applyBorder="1" applyAlignment="1">
      <alignment horizontal="center" vertical="top" wrapText="1"/>
      <protection/>
    </xf>
    <xf numFmtId="0" fontId="0" fillId="0" borderId="10" xfId="210" applyFont="1" applyBorder="1">
      <alignment vertical="center"/>
      <protection/>
    </xf>
    <xf numFmtId="184" fontId="0" fillId="0" borderId="10" xfId="210" applyNumberFormat="1" applyFont="1" applyBorder="1">
      <alignment vertical="center"/>
      <protection/>
    </xf>
    <xf numFmtId="185" fontId="0" fillId="0" borderId="10" xfId="210" applyNumberFormat="1" applyFont="1" applyBorder="1">
      <alignment vertical="center"/>
      <protection/>
    </xf>
    <xf numFmtId="0" fontId="0" fillId="0" borderId="10" xfId="210" applyFont="1" applyBorder="1" applyAlignment="1">
      <alignment horizontal="center" vertical="center"/>
      <protection/>
    </xf>
    <xf numFmtId="0" fontId="11" fillId="0" borderId="10" xfId="210" applyFont="1" applyBorder="1" applyAlignment="1">
      <alignment horizontal="center" vertical="center"/>
      <protection/>
    </xf>
    <xf numFmtId="184" fontId="0" fillId="0" borderId="10" xfId="210" applyNumberFormat="1" applyFont="1" applyBorder="1" applyAlignment="1">
      <alignment horizontal="center" vertical="center"/>
      <protection/>
    </xf>
    <xf numFmtId="0" fontId="0" fillId="0" borderId="10" xfId="212" applyFont="1" applyBorder="1" applyAlignment="1">
      <alignment horizontal="left" vertical="center"/>
      <protection/>
    </xf>
    <xf numFmtId="0" fontId="0" fillId="0" borderId="13" xfId="206" applyFont="1" applyBorder="1" applyAlignment="1">
      <alignment horizontal="left" vertical="center"/>
      <protection/>
    </xf>
    <xf numFmtId="0" fontId="0" fillId="0" borderId="10" xfId="212" applyFont="1" applyBorder="1" applyAlignment="1">
      <alignment horizontal="center" vertical="center"/>
      <protection/>
    </xf>
    <xf numFmtId="9" fontId="0" fillId="0" borderId="10" xfId="212" applyNumberFormat="1" applyFont="1" applyBorder="1" applyAlignment="1">
      <alignment horizontal="center" vertical="center"/>
      <protection/>
    </xf>
    <xf numFmtId="185" fontId="0" fillId="0" borderId="10" xfId="212" applyNumberFormat="1" applyFont="1" applyBorder="1" applyAlignment="1">
      <alignment horizontal="center" vertical="center"/>
      <protection/>
    </xf>
    <xf numFmtId="184" fontId="0" fillId="0" borderId="10" xfId="212" applyNumberFormat="1" applyFont="1" applyBorder="1" applyAlignment="1">
      <alignment horizontal="right" vertical="center"/>
      <protection/>
    </xf>
    <xf numFmtId="0" fontId="0" fillId="0" borderId="10" xfId="209" applyFont="1" applyBorder="1">
      <alignment vertical="center"/>
      <protection/>
    </xf>
    <xf numFmtId="0" fontId="0" fillId="0" borderId="10" xfId="209" applyFont="1" applyBorder="1" applyAlignment="1">
      <alignment horizontal="center" vertical="center"/>
      <protection/>
    </xf>
    <xf numFmtId="184" fontId="0" fillId="0" borderId="10" xfId="209" applyNumberFormat="1" applyFont="1" applyBorder="1" applyAlignment="1">
      <alignment horizontal="center" vertical="center"/>
      <protection/>
    </xf>
    <xf numFmtId="185" fontId="0" fillId="0" borderId="10" xfId="209" applyNumberFormat="1" applyFont="1" applyBorder="1" applyAlignment="1">
      <alignment horizontal="right" vertical="center"/>
      <protection/>
    </xf>
    <xf numFmtId="10" fontId="0" fillId="0" borderId="10" xfId="212" applyNumberFormat="1" applyFont="1" applyBorder="1" applyAlignment="1">
      <alignment horizontal="center" vertical="center"/>
      <protection/>
    </xf>
    <xf numFmtId="0" fontId="21" fillId="0" borderId="10" xfId="205" applyFont="1" applyBorder="1" applyAlignment="1">
      <alignment horizontal="center" vertical="center" wrapText="1"/>
      <protection/>
    </xf>
    <xf numFmtId="0" fontId="21" fillId="0" borderId="10" xfId="205" applyFont="1" applyBorder="1">
      <alignment vertical="center"/>
      <protection/>
    </xf>
    <xf numFmtId="0" fontId="21" fillId="0" borderId="10" xfId="205" applyFont="1" applyBorder="1" applyAlignment="1">
      <alignment horizontal="center" vertical="center"/>
      <protection/>
    </xf>
    <xf numFmtId="184" fontId="21" fillId="0" borderId="10" xfId="205" applyNumberFormat="1" applyFont="1" applyBorder="1" applyAlignment="1">
      <alignment horizontal="center" vertical="center"/>
      <protection/>
    </xf>
    <xf numFmtId="184" fontId="23" fillId="0" borderId="10" xfId="205" applyNumberFormat="1" applyFont="1" applyBorder="1" applyAlignment="1">
      <alignment horizontal="right" vertical="center"/>
      <protection/>
    </xf>
    <xf numFmtId="184" fontId="21" fillId="0" borderId="10" xfId="205" applyNumberFormat="1" applyFont="1" applyBorder="1">
      <alignment vertical="center"/>
      <protection/>
    </xf>
    <xf numFmtId="184" fontId="21" fillId="0" borderId="10" xfId="205" applyNumberFormat="1" applyFont="1" applyBorder="1" applyAlignment="1">
      <alignment horizontal="center" vertical="center"/>
      <protection/>
    </xf>
    <xf numFmtId="184" fontId="21" fillId="0" borderId="10" xfId="205" applyNumberFormat="1" applyFont="1" applyBorder="1" applyAlignment="1">
      <alignment horizontal="right" vertical="center"/>
      <protection/>
    </xf>
    <xf numFmtId="0" fontId="23" fillId="0" borderId="11" xfId="205" applyFont="1" applyBorder="1" applyAlignment="1">
      <alignment horizontal="center" vertical="center"/>
      <protection/>
    </xf>
    <xf numFmtId="0" fontId="21" fillId="0" borderId="10" xfId="205" applyFont="1" applyBorder="1" applyAlignment="1">
      <alignment horizontal="center" vertical="center"/>
      <protection/>
    </xf>
    <xf numFmtId="0" fontId="21" fillId="0" borderId="10" xfId="205" applyFont="1" applyBorder="1" applyAlignment="1">
      <alignment horizontal="left"/>
      <protection/>
    </xf>
    <xf numFmtId="0" fontId="49" fillId="0" borderId="0" xfId="205" applyFont="1">
      <alignment vertical="center"/>
      <protection/>
    </xf>
    <xf numFmtId="0" fontId="49" fillId="0" borderId="0" xfId="205" applyFont="1" applyAlignment="1">
      <alignment horizontal="left" vertical="center"/>
      <protection/>
    </xf>
    <xf numFmtId="0" fontId="77" fillId="0" borderId="0" xfId="205" applyFont="1">
      <alignment vertical="center"/>
      <protection/>
    </xf>
    <xf numFmtId="185" fontId="77" fillId="0" borderId="0" xfId="205" applyNumberFormat="1" applyFont="1">
      <alignment vertical="center"/>
      <protection/>
    </xf>
    <xf numFmtId="0" fontId="78" fillId="0" borderId="0" xfId="205" applyFont="1">
      <alignment vertical="center"/>
      <protection/>
    </xf>
    <xf numFmtId="0" fontId="79" fillId="0" borderId="14" xfId="205" applyFont="1" applyBorder="1" applyAlignment="1">
      <alignment horizontal="center" vertical="center" wrapText="1"/>
      <protection/>
    </xf>
    <xf numFmtId="0" fontId="80" fillId="0" borderId="14" xfId="205" applyFont="1" applyBorder="1" applyAlignment="1">
      <alignment horizontal="center" vertical="center"/>
      <protection/>
    </xf>
    <xf numFmtId="0" fontId="80" fillId="0" borderId="14" xfId="205" applyFont="1" applyBorder="1" applyAlignment="1">
      <alignment horizontal="center" vertical="center" wrapText="1"/>
      <protection/>
    </xf>
    <xf numFmtId="185" fontId="79" fillId="0" borderId="15" xfId="205" applyNumberFormat="1" applyFont="1" applyBorder="1" applyAlignment="1">
      <alignment horizontal="center" vertical="center" wrapText="1"/>
      <protection/>
    </xf>
    <xf numFmtId="0" fontId="80" fillId="0" borderId="10" xfId="205" applyFont="1" applyBorder="1" applyAlignment="1">
      <alignment horizontal="center" vertical="center" wrapText="1"/>
      <protection/>
    </xf>
    <xf numFmtId="0" fontId="80" fillId="0" borderId="10" xfId="205" applyFont="1" applyBorder="1" applyAlignment="1">
      <alignment horizontal="center" vertical="center"/>
      <protection/>
    </xf>
    <xf numFmtId="185" fontId="80" fillId="34" borderId="10" xfId="205" applyNumberFormat="1" applyFont="1" applyFill="1" applyBorder="1" applyAlignment="1">
      <alignment horizontal="right" vertical="center"/>
      <protection/>
    </xf>
    <xf numFmtId="185" fontId="80" fillId="0" borderId="16" xfId="205" applyNumberFormat="1" applyFont="1" applyBorder="1" applyAlignment="1">
      <alignment horizontal="right" vertical="center"/>
      <protection/>
    </xf>
    <xf numFmtId="0" fontId="80" fillId="34" borderId="10" xfId="205" applyFont="1" applyFill="1" applyBorder="1" applyAlignment="1">
      <alignment horizontal="center" vertical="center" wrapText="1"/>
      <protection/>
    </xf>
    <xf numFmtId="0" fontId="80" fillId="34" borderId="10" xfId="205" applyFont="1" applyFill="1" applyBorder="1" applyAlignment="1">
      <alignment horizontal="center" vertical="center"/>
      <protection/>
    </xf>
    <xf numFmtId="185" fontId="80" fillId="34" borderId="16" xfId="205" applyNumberFormat="1" applyFont="1" applyFill="1" applyBorder="1" applyAlignment="1">
      <alignment horizontal="right" vertical="center"/>
      <protection/>
    </xf>
    <xf numFmtId="0" fontId="80" fillId="0" borderId="17" xfId="205" applyFont="1" applyBorder="1" applyAlignment="1">
      <alignment horizontal="center" vertical="center" wrapText="1"/>
      <protection/>
    </xf>
    <xf numFmtId="185" fontId="80" fillId="0" borderId="17" xfId="205" applyNumberFormat="1" applyFont="1" applyBorder="1" applyAlignment="1">
      <alignment horizontal="right" vertical="center"/>
      <protection/>
    </xf>
    <xf numFmtId="0" fontId="80" fillId="0" borderId="17" xfId="205" applyFont="1" applyBorder="1" applyAlignment="1">
      <alignment horizontal="center" vertical="center"/>
      <protection/>
    </xf>
    <xf numFmtId="0" fontId="79" fillId="0" borderId="17" xfId="205" applyFont="1" applyBorder="1" applyAlignment="1">
      <alignment horizontal="center" vertical="center" wrapText="1"/>
      <protection/>
    </xf>
    <xf numFmtId="0" fontId="79" fillId="0" borderId="17" xfId="205" applyFont="1" applyBorder="1" applyAlignment="1">
      <alignment horizontal="center" vertical="center"/>
      <protection/>
    </xf>
    <xf numFmtId="185" fontId="79" fillId="0" borderId="17" xfId="205" applyNumberFormat="1" applyFont="1" applyBorder="1" applyAlignment="1">
      <alignment horizontal="right" vertical="center"/>
      <protection/>
    </xf>
    <xf numFmtId="185" fontId="79" fillId="0" borderId="18" xfId="205" applyNumberFormat="1" applyFont="1" applyBorder="1" applyAlignment="1">
      <alignment horizontal="right" vertical="center"/>
      <protection/>
    </xf>
    <xf numFmtId="185" fontId="80" fillId="0" borderId="18" xfId="205" applyNumberFormat="1" applyFont="1" applyBorder="1" applyAlignment="1">
      <alignment horizontal="right" vertical="center"/>
      <protection/>
    </xf>
    <xf numFmtId="10" fontId="80" fillId="0" borderId="17" xfId="205" applyNumberFormat="1" applyFont="1" applyBorder="1" applyAlignment="1">
      <alignment horizontal="right" vertical="center"/>
      <protection/>
    </xf>
    <xf numFmtId="0" fontId="79" fillId="0" borderId="19" xfId="0" applyFont="1" applyBorder="1" applyAlignment="1">
      <alignment horizontal="center" vertical="center"/>
    </xf>
    <xf numFmtId="0" fontId="79" fillId="0" borderId="19" xfId="205" applyFont="1" applyBorder="1" applyAlignment="1">
      <alignment horizontal="center" vertical="center"/>
      <protection/>
    </xf>
    <xf numFmtId="0" fontId="79" fillId="0" borderId="19" xfId="205" applyFont="1" applyBorder="1" applyAlignment="1">
      <alignment horizontal="right" vertical="center" wrapText="1"/>
      <protection/>
    </xf>
    <xf numFmtId="0" fontId="79" fillId="0" borderId="19" xfId="205" applyFont="1" applyBorder="1" applyAlignment="1">
      <alignment horizontal="right" vertical="center"/>
      <protection/>
    </xf>
    <xf numFmtId="185" fontId="79" fillId="0" borderId="20" xfId="205" applyNumberFormat="1" applyFont="1" applyBorder="1" applyAlignment="1">
      <alignment horizontal="right" vertical="center"/>
      <protection/>
    </xf>
    <xf numFmtId="0" fontId="79" fillId="0" borderId="21" xfId="205" applyFont="1" applyBorder="1" applyAlignment="1">
      <alignment horizontal="center" vertical="center"/>
      <protection/>
    </xf>
    <xf numFmtId="0" fontId="79" fillId="0" borderId="22" xfId="205" applyFont="1" applyBorder="1" applyAlignment="1">
      <alignment horizontal="center" vertical="center"/>
      <protection/>
    </xf>
    <xf numFmtId="0" fontId="79" fillId="0" borderId="22" xfId="205" applyFont="1" applyBorder="1" applyAlignment="1">
      <alignment horizontal="center" vertical="center" wrapText="1"/>
      <protection/>
    </xf>
    <xf numFmtId="0" fontId="79" fillId="0" borderId="23" xfId="205" applyFont="1" applyBorder="1" applyAlignment="1">
      <alignment horizontal="center" vertical="center" wrapText="1"/>
      <protection/>
    </xf>
    <xf numFmtId="0" fontId="80" fillId="0" borderId="10" xfId="205" applyFont="1" applyBorder="1" applyAlignment="1">
      <alignment horizontal="center" vertical="center" wrapText="1"/>
      <protection/>
    </xf>
    <xf numFmtId="0" fontId="79" fillId="0" borderId="13" xfId="205" applyFont="1" applyBorder="1" applyAlignment="1">
      <alignment horizontal="center" vertical="center"/>
      <protection/>
    </xf>
    <xf numFmtId="49" fontId="80" fillId="0" borderId="24" xfId="205" applyNumberFormat="1" applyFont="1" applyBorder="1" applyAlignment="1">
      <alignment horizontal="center" vertical="center"/>
      <protection/>
    </xf>
    <xf numFmtId="0" fontId="79" fillId="0" borderId="25" xfId="205" applyFont="1" applyBorder="1" applyAlignment="1">
      <alignment horizontal="center" vertical="center"/>
      <protection/>
    </xf>
    <xf numFmtId="0" fontId="80" fillId="0" borderId="25" xfId="205" applyFont="1" applyBorder="1" applyAlignment="1">
      <alignment horizontal="center" vertical="center"/>
      <protection/>
    </xf>
    <xf numFmtId="0" fontId="79" fillId="0" borderId="26" xfId="205" applyFont="1" applyBorder="1" applyAlignment="1">
      <alignment horizontal="center" vertical="center"/>
      <protection/>
    </xf>
    <xf numFmtId="0" fontId="77" fillId="0" borderId="10" xfId="205" applyFont="1" applyBorder="1">
      <alignment vertical="center"/>
      <protection/>
    </xf>
    <xf numFmtId="0" fontId="79" fillId="0" borderId="10" xfId="205" applyFont="1" applyBorder="1" applyAlignment="1">
      <alignment horizontal="center" vertical="center" wrapText="1"/>
      <protection/>
    </xf>
    <xf numFmtId="0" fontId="79" fillId="0" borderId="27" xfId="205" applyFont="1" applyBorder="1" applyAlignment="1">
      <alignment horizontal="left" vertical="center"/>
      <protection/>
    </xf>
    <xf numFmtId="0" fontId="79" fillId="0" borderId="0" xfId="205" applyFont="1" applyBorder="1" applyAlignment="1">
      <alignment horizontal="center" vertical="center"/>
      <protection/>
    </xf>
    <xf numFmtId="0" fontId="81" fillId="0" borderId="0" xfId="205" applyFont="1" applyBorder="1" applyAlignment="1">
      <alignment horizontal="center" vertical="center"/>
      <protection/>
    </xf>
    <xf numFmtId="0" fontId="22" fillId="0" borderId="0" xfId="205" applyFont="1" applyBorder="1" applyAlignment="1">
      <alignment horizontal="center" vertical="center"/>
      <protection/>
    </xf>
    <xf numFmtId="0" fontId="22" fillId="0" borderId="0" xfId="205" applyFont="1" applyBorder="1" applyAlignment="1">
      <alignment horizontal="center" vertical="center"/>
      <protection/>
    </xf>
    <xf numFmtId="0" fontId="19" fillId="0" borderId="0" xfId="200" applyFont="1" applyBorder="1" applyAlignment="1">
      <alignment horizontal="center" vertical="center"/>
      <protection/>
    </xf>
    <xf numFmtId="0" fontId="2" fillId="0" borderId="0" xfId="200" applyFont="1" applyBorder="1" applyAlignment="1">
      <alignment horizontal="center" vertical="center"/>
      <protection/>
    </xf>
    <xf numFmtId="0" fontId="4" fillId="0" borderId="0" xfId="200" applyFont="1" applyBorder="1" applyAlignment="1">
      <alignment/>
      <protection/>
    </xf>
    <xf numFmtId="0" fontId="8" fillId="0" borderId="0" xfId="200" applyFont="1" applyBorder="1" applyAlignment="1">
      <alignment/>
      <protection/>
    </xf>
    <xf numFmtId="0" fontId="0" fillId="0" borderId="28" xfId="200" applyFont="1" applyBorder="1" applyAlignment="1">
      <alignment horizontal="left" vertical="center" wrapText="1"/>
      <protection/>
    </xf>
    <xf numFmtId="0" fontId="0" fillId="0" borderId="29" xfId="200" applyFont="1" applyBorder="1" applyAlignment="1">
      <alignment horizontal="left" vertical="center" wrapText="1"/>
      <protection/>
    </xf>
    <xf numFmtId="0" fontId="0" fillId="0" borderId="25" xfId="200" applyFont="1" applyBorder="1" applyAlignment="1">
      <alignment horizontal="left" vertical="center" wrapText="1"/>
      <protection/>
    </xf>
    <xf numFmtId="0" fontId="10" fillId="0" borderId="17" xfId="210" applyFont="1" applyBorder="1" applyAlignment="1">
      <alignment horizontal="left" vertical="top" wrapText="1"/>
      <protection/>
    </xf>
    <xf numFmtId="0" fontId="0" fillId="0" borderId="17" xfId="210" applyFont="1" applyBorder="1" applyAlignment="1">
      <alignment horizontal="left" vertical="top" wrapText="1"/>
      <protection/>
    </xf>
    <xf numFmtId="0" fontId="11" fillId="0" borderId="12" xfId="210" applyFont="1" applyBorder="1" applyAlignment="1">
      <alignment horizontal="right" vertical="top" wrapText="1"/>
      <protection/>
    </xf>
    <xf numFmtId="0" fontId="0" fillId="0" borderId="11" xfId="211" applyFont="1" applyBorder="1">
      <alignment/>
      <protection/>
    </xf>
    <xf numFmtId="0" fontId="0" fillId="0" borderId="13" xfId="211" applyFont="1" applyBorder="1">
      <alignment/>
      <protection/>
    </xf>
    <xf numFmtId="0" fontId="2" fillId="0" borderId="0" xfId="210" applyFont="1" applyAlignment="1">
      <alignment horizontal="center" vertical="top"/>
      <protection/>
    </xf>
    <xf numFmtId="0" fontId="4" fillId="0" borderId="11" xfId="210" applyFont="1" applyBorder="1" applyAlignment="1">
      <alignment horizontal="left" vertical="center"/>
      <protection/>
    </xf>
    <xf numFmtId="0" fontId="4" fillId="0" borderId="11" xfId="210" applyFont="1" applyBorder="1" applyAlignment="1">
      <alignment horizontal="center" vertical="center"/>
      <protection/>
    </xf>
    <xf numFmtId="0" fontId="8" fillId="0" borderId="11" xfId="210" applyFont="1" applyBorder="1" applyAlignment="1">
      <alignment horizontal="center" vertical="center"/>
      <protection/>
    </xf>
    <xf numFmtId="0" fontId="4" fillId="0" borderId="11" xfId="210" applyFont="1" applyBorder="1" applyAlignment="1">
      <alignment horizontal="right" vertical="center"/>
      <protection/>
    </xf>
    <xf numFmtId="0" fontId="8" fillId="0" borderId="11" xfId="210" applyFont="1" applyBorder="1" applyAlignment="1">
      <alignment horizontal="right" vertical="center"/>
      <protection/>
    </xf>
    <xf numFmtId="0" fontId="0" fillId="0" borderId="30" xfId="191" applyBorder="1" applyAlignment="1">
      <alignment horizontal="left" vertical="top"/>
      <protection/>
    </xf>
    <xf numFmtId="0" fontId="0" fillId="0" borderId="31" xfId="191" applyBorder="1" applyAlignment="1">
      <alignment horizontal="left" vertical="top"/>
      <protection/>
    </xf>
    <xf numFmtId="0" fontId="0" fillId="0" borderId="24" xfId="191" applyBorder="1" applyAlignment="1">
      <alignment horizontal="left" vertical="top"/>
      <protection/>
    </xf>
    <xf numFmtId="0" fontId="4" fillId="0" borderId="0" xfId="191" applyFont="1" applyAlignment="1">
      <alignment horizontal="center" vertical="center"/>
      <protection/>
    </xf>
    <xf numFmtId="0" fontId="0" fillId="0" borderId="0" xfId="191" applyFont="1" applyAlignment="1">
      <alignment horizontal="left"/>
      <protection/>
    </xf>
    <xf numFmtId="0" fontId="0" fillId="0" borderId="0" xfId="191" applyFont="1" applyAlignment="1">
      <alignment horizontal="left"/>
      <protection/>
    </xf>
    <xf numFmtId="0" fontId="0" fillId="0" borderId="0" xfId="191" applyFont="1" applyAlignment="1">
      <alignment horizontal="left"/>
      <protection/>
    </xf>
    <xf numFmtId="0" fontId="0" fillId="0" borderId="11" xfId="191" applyBorder="1" applyAlignment="1">
      <alignment horizontal="left"/>
      <protection/>
    </xf>
    <xf numFmtId="0" fontId="0" fillId="0" borderId="11" xfId="191" applyFont="1" applyBorder="1" applyAlignment="1">
      <alignment horizontal="left"/>
      <protection/>
    </xf>
  </cellXfs>
  <cellStyles count="2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A0" xfId="33"/>
    <cellStyle name="SA1" xfId="34"/>
    <cellStyle name="SA2" xfId="35"/>
    <cellStyle name="SA3" xfId="36"/>
    <cellStyle name="SA4" xfId="37"/>
    <cellStyle name="SA5" xfId="38"/>
    <cellStyle name="SA6" xfId="39"/>
    <cellStyle name="SA7" xfId="40"/>
    <cellStyle name="SB0" xfId="41"/>
    <cellStyle name="SB1" xfId="42"/>
    <cellStyle name="SB2" xfId="43"/>
    <cellStyle name="SB3" xfId="44"/>
    <cellStyle name="SB4" xfId="45"/>
    <cellStyle name="SB5" xfId="46"/>
    <cellStyle name="SB6" xfId="47"/>
    <cellStyle name="SB7" xfId="48"/>
    <cellStyle name="SB8" xfId="49"/>
    <cellStyle name="SC0" xfId="50"/>
    <cellStyle name="SC1" xfId="51"/>
    <cellStyle name="SC2" xfId="52"/>
    <cellStyle name="SC3" xfId="53"/>
    <cellStyle name="SC4" xfId="54"/>
    <cellStyle name="SC5" xfId="55"/>
    <cellStyle name="SC6" xfId="56"/>
    <cellStyle name="SC7" xfId="57"/>
    <cellStyle name="SC8" xfId="58"/>
    <cellStyle name="SD0" xfId="59"/>
    <cellStyle name="SD1" xfId="60"/>
    <cellStyle name="SD2" xfId="61"/>
    <cellStyle name="SD3" xfId="62"/>
    <cellStyle name="SD4" xfId="63"/>
    <cellStyle name="SD5" xfId="64"/>
    <cellStyle name="SD6" xfId="65"/>
    <cellStyle name="SE0" xfId="66"/>
    <cellStyle name="SE1" xfId="67"/>
    <cellStyle name="SE2" xfId="68"/>
    <cellStyle name="SE3" xfId="69"/>
    <cellStyle name="SE4" xfId="70"/>
    <cellStyle name="SE5" xfId="71"/>
    <cellStyle name="SE6" xfId="72"/>
    <cellStyle name="SE7" xfId="73"/>
    <cellStyle name="SE8" xfId="74"/>
    <cellStyle name="SF0" xfId="75"/>
    <cellStyle name="SF1" xfId="76"/>
    <cellStyle name="SF2" xfId="77"/>
    <cellStyle name="SF3" xfId="78"/>
    <cellStyle name="SF4" xfId="79"/>
    <cellStyle name="SF5" xfId="80"/>
    <cellStyle name="SF6" xfId="81"/>
    <cellStyle name="SF7" xfId="82"/>
    <cellStyle name="SG0" xfId="83"/>
    <cellStyle name="SG1" xfId="84"/>
    <cellStyle name="SG2" xfId="85"/>
    <cellStyle name="SG3" xfId="86"/>
    <cellStyle name="SG4" xfId="87"/>
    <cellStyle name="SG5" xfId="88"/>
    <cellStyle name="SG6" xfId="89"/>
    <cellStyle name="SG7" xfId="90"/>
    <cellStyle name="SH0" xfId="91"/>
    <cellStyle name="SH1" xfId="92"/>
    <cellStyle name="SH2" xfId="93"/>
    <cellStyle name="SH3" xfId="94"/>
    <cellStyle name="SH4" xfId="95"/>
    <cellStyle name="SH5" xfId="96"/>
    <cellStyle name="SH6" xfId="97"/>
    <cellStyle name="SH7" xfId="98"/>
    <cellStyle name="SH8" xfId="99"/>
    <cellStyle name="SI0" xfId="100"/>
    <cellStyle name="SI1" xfId="101"/>
    <cellStyle name="SI2" xfId="102"/>
    <cellStyle name="SI3" xfId="103"/>
    <cellStyle name="SI4" xfId="104"/>
    <cellStyle name="SI5" xfId="105"/>
    <cellStyle name="SI6" xfId="106"/>
    <cellStyle name="SI7" xfId="107"/>
    <cellStyle name="SI8" xfId="108"/>
    <cellStyle name="SJ0" xfId="109"/>
    <cellStyle name="SJ1" xfId="110"/>
    <cellStyle name="SJ2" xfId="111"/>
    <cellStyle name="SJ3" xfId="112"/>
    <cellStyle name="SJ4" xfId="113"/>
    <cellStyle name="SJ5" xfId="114"/>
    <cellStyle name="SJ6" xfId="115"/>
    <cellStyle name="SJ7" xfId="116"/>
    <cellStyle name="SJ8" xfId="117"/>
    <cellStyle name="SK0" xfId="118"/>
    <cellStyle name="SK1" xfId="119"/>
    <cellStyle name="SK2" xfId="120"/>
    <cellStyle name="SK3" xfId="121"/>
    <cellStyle name="SK4" xfId="122"/>
    <cellStyle name="SK5" xfId="123"/>
    <cellStyle name="SK6" xfId="124"/>
    <cellStyle name="SL0" xfId="125"/>
    <cellStyle name="SL1" xfId="126"/>
    <cellStyle name="SL2" xfId="127"/>
    <cellStyle name="SL3" xfId="128"/>
    <cellStyle name="SL4" xfId="129"/>
    <cellStyle name="SL5" xfId="130"/>
    <cellStyle name="SL6" xfId="131"/>
    <cellStyle name="SL7" xfId="132"/>
    <cellStyle name="SL8" xfId="133"/>
    <cellStyle name="SM0" xfId="134"/>
    <cellStyle name="SM1" xfId="135"/>
    <cellStyle name="SM2" xfId="136"/>
    <cellStyle name="SM3" xfId="137"/>
    <cellStyle name="SM4" xfId="138"/>
    <cellStyle name="SM5" xfId="139"/>
    <cellStyle name="SM6" xfId="140"/>
    <cellStyle name="SM7" xfId="141"/>
    <cellStyle name="SM8" xfId="142"/>
    <cellStyle name="SN0" xfId="143"/>
    <cellStyle name="SN1" xfId="144"/>
    <cellStyle name="SN2" xfId="145"/>
    <cellStyle name="SN3" xfId="146"/>
    <cellStyle name="SN4" xfId="147"/>
    <cellStyle name="SN5" xfId="148"/>
    <cellStyle name="SN6" xfId="149"/>
    <cellStyle name="SN7" xfId="150"/>
    <cellStyle name="SN8" xfId="151"/>
    <cellStyle name="SO0" xfId="152"/>
    <cellStyle name="SO1" xfId="153"/>
    <cellStyle name="SO2" xfId="154"/>
    <cellStyle name="SO3" xfId="155"/>
    <cellStyle name="SO4" xfId="156"/>
    <cellStyle name="SO5" xfId="157"/>
    <cellStyle name="SO6" xfId="158"/>
    <cellStyle name="SO7" xfId="159"/>
    <cellStyle name="SO8" xfId="160"/>
    <cellStyle name="SP0" xfId="161"/>
    <cellStyle name="SP1" xfId="162"/>
    <cellStyle name="SP2" xfId="163"/>
    <cellStyle name="SP3" xfId="164"/>
    <cellStyle name="SP4" xfId="165"/>
    <cellStyle name="SP5" xfId="166"/>
    <cellStyle name="SP6" xfId="167"/>
    <cellStyle name="SP7" xfId="168"/>
    <cellStyle name="Percent" xfId="169"/>
    <cellStyle name="标题" xfId="170"/>
    <cellStyle name="标题 1" xfId="171"/>
    <cellStyle name="标题 2" xfId="172"/>
    <cellStyle name="标题 3" xfId="173"/>
    <cellStyle name="标题 4" xfId="174"/>
    <cellStyle name="差" xfId="175"/>
    <cellStyle name="差_300万概算白" xfId="176"/>
    <cellStyle name="差_300万概算白_500万" xfId="177"/>
    <cellStyle name="差_八里河穿堤" xfId="178"/>
    <cellStyle name="差_岔沟河宋工程概算表" xfId="179"/>
    <cellStyle name="差_单价" xfId="180"/>
    <cellStyle name="差_单价_500万" xfId="181"/>
    <cellStyle name="差_单价2" xfId="182"/>
    <cellStyle name="差_单价2_500万" xfId="183"/>
    <cellStyle name="差_单价分析表" xfId="184"/>
    <cellStyle name="差_概算" xfId="185"/>
    <cellStyle name="差_概算刘20" xfId="186"/>
    <cellStyle name="差_海城市2016堤防维修养护工程概算表" xfId="187"/>
    <cellStyle name="差_海城市2017堤防维修养护工程概算表" xfId="188"/>
    <cellStyle name="差_宋单价分析表" xfId="189"/>
    <cellStyle name="差_小女河" xfId="190"/>
    <cellStyle name="常规 2" xfId="191"/>
    <cellStyle name="常规 2 2" xfId="192"/>
    <cellStyle name="常规 2 2 2" xfId="193"/>
    <cellStyle name="常规 2 2_310" xfId="194"/>
    <cellStyle name="常规 2_40万概算宋" xfId="195"/>
    <cellStyle name="常规 3" xfId="196"/>
    <cellStyle name="常规 3 2" xfId="197"/>
    <cellStyle name="常规 3_40万概算宋" xfId="198"/>
    <cellStyle name="常规 4" xfId="199"/>
    <cellStyle name="常规 4 2" xfId="200"/>
    <cellStyle name="常规 4_310" xfId="201"/>
    <cellStyle name="常规 5" xfId="202"/>
    <cellStyle name="常规 6" xfId="203"/>
    <cellStyle name="常规 7" xfId="204"/>
    <cellStyle name="常规 8" xfId="205"/>
    <cellStyle name="常规 9" xfId="206"/>
    <cellStyle name="常规 9 2" xfId="207"/>
    <cellStyle name="常规 9_500万" xfId="208"/>
    <cellStyle name="常规_(东甲浆砌石基础混凝土板护坡概算表)修改 2 2" xfId="209"/>
    <cellStyle name="常规_(东甲浆砌石基础混凝土板护坡概算表)修改_砂石路、浆砌石、石笼等_砂石路、浆砌石、石笼等 2" xfId="210"/>
    <cellStyle name="常规_达道峪概算表_砂石路、浆砌石、石笼等_砂石路、浆砌石、石笼等" xfId="211"/>
    <cellStyle name="常规_西甲预算表 2" xfId="212"/>
    <cellStyle name="常规_西甲预算表 3" xfId="213"/>
    <cellStyle name="Hyperlink" xfId="214"/>
    <cellStyle name="好" xfId="215"/>
    <cellStyle name="好_2010.01.04新城区北沙河估算（防洪堤与景观分开)" xfId="216"/>
    <cellStyle name="好_2013年小型农田水利工程" xfId="217"/>
    <cellStyle name="好_300万概算白" xfId="218"/>
    <cellStyle name="好_300万概算白_500万" xfId="219"/>
    <cellStyle name="好_310" xfId="220"/>
    <cellStyle name="好_40万概算宋" xfId="221"/>
    <cellStyle name="好_500万" xfId="222"/>
    <cellStyle name="好_Book1" xfId="223"/>
    <cellStyle name="好_八里河" xfId="224"/>
    <cellStyle name="好_八里河穿堤" xfId="225"/>
    <cellStyle name="好_北沙河审定估算" xfId="226"/>
    <cellStyle name="好_本溪防洪" xfId="227"/>
    <cellStyle name="好_岔沟河宋工程概算表" xfId="228"/>
    <cellStyle name="好_单价" xfId="229"/>
    <cellStyle name="好_单价_500万" xfId="230"/>
    <cellStyle name="好_单价2" xfId="231"/>
    <cellStyle name="好_单价2_500万" xfId="232"/>
    <cellStyle name="好_单价分析表" xfId="233"/>
    <cellStyle name="好_单价分析表1" xfId="234"/>
    <cellStyle name="好_二甲单价分析表" xfId="235"/>
    <cellStyle name="好_概算" xfId="236"/>
    <cellStyle name="好_概算白50" xfId="237"/>
    <cellStyle name="好_概算刘20" xfId="238"/>
    <cellStyle name="好_海城河(审定）" xfId="239"/>
    <cellStyle name="好_海城河自来水概算" xfId="240"/>
    <cellStyle name="好_海城市2016堤防维修养护工程概算表" xfId="241"/>
    <cellStyle name="好_海城市2017堤防维修养护工程概算表" xfId="242"/>
    <cellStyle name="好_南海险工概算表" xfId="243"/>
    <cellStyle name="好_南海险工概算表抛石" xfId="244"/>
    <cellStyle name="好_前湖险工概算表" xfId="245"/>
    <cellStyle name="好_宋单价分析表" xfId="246"/>
    <cellStyle name="好_西四单价分析表" xfId="247"/>
    <cellStyle name="好_小女河" xfId="248"/>
    <cellStyle name="汇总" xfId="249"/>
    <cellStyle name="Currency" xfId="250"/>
    <cellStyle name="Currency [0]" xfId="251"/>
    <cellStyle name="计算" xfId="252"/>
    <cellStyle name="检查单元格" xfId="253"/>
    <cellStyle name="解释性文本" xfId="254"/>
    <cellStyle name="警告文本" xfId="255"/>
    <cellStyle name="链接单元格" xfId="256"/>
    <cellStyle name="普通_300#二级配" xfId="257"/>
    <cellStyle name="千位[0]_laroux" xfId="258"/>
    <cellStyle name="千位_laroux" xfId="259"/>
    <cellStyle name="Comma" xfId="260"/>
    <cellStyle name="Comma [0]" xfId="261"/>
    <cellStyle name="强调文字颜色 1" xfId="262"/>
    <cellStyle name="强调文字颜色 2" xfId="263"/>
    <cellStyle name="强调文字颜色 3" xfId="264"/>
    <cellStyle name="强调文字颜色 4" xfId="265"/>
    <cellStyle name="强调文字颜色 5" xfId="266"/>
    <cellStyle name="强调文字颜色 6" xfId="267"/>
    <cellStyle name="适中" xfId="268"/>
    <cellStyle name="输出" xfId="269"/>
    <cellStyle name="输入" xfId="270"/>
    <cellStyle name="样式 1" xfId="271"/>
    <cellStyle name="Followed Hyperlink" xfId="272"/>
    <cellStyle name="注释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6</xdr:col>
      <xdr:colOff>1162050</xdr:colOff>
      <xdr:row>22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533400" y="8782050"/>
          <a:ext cx="5705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g5a40.mail.163.com/&#19979;&#36733;&#24212;&#29992;&#36719;&#20214;/&#27700;&#21033;&#24037;&#31243;&#2701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g5a40.mail.163.com/&#19979;&#36733;&#24212;&#29992;&#36719;&#20214;/&#27700;&#21033;&#24037;&#31243;&#36896;&#20215;/&#24314;&#31569;&#24037;&#31243;&#27010;&#39044;&#31639;excel&#35745;&#31639;&#34920;/Sgs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774;&#35745;&#27010;&#31639;&#27700;&#275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31243;&#21333;&#202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工 (2)"/>
      <sheetName val="总概算"/>
      <sheetName val="建筑"/>
      <sheetName val="机电"/>
      <sheetName val="金结"/>
      <sheetName val="临时"/>
      <sheetName val="独立"/>
      <sheetName val="环保"/>
      <sheetName val="分年度"/>
      <sheetName val="主要工程量汇总"/>
      <sheetName val="主材及标工汇总表"/>
      <sheetName val="机械台班量统计"/>
      <sheetName val="工日材料统计"/>
      <sheetName val="安装单价汇总表"/>
      <sheetName val="人工"/>
      <sheetName val="主要材料运输"/>
      <sheetName val="风水电单价计算"/>
      <sheetName val="主要材料价格"/>
      <sheetName val="运费计算表"/>
      <sheetName val="材料库"/>
      <sheetName val="tde"/>
      <sheetName val="phb"/>
      <sheetName val="各种费率"/>
      <sheetName val="定额库"/>
      <sheetName val="1"/>
      <sheetName val="建筑单价汇总表"/>
      <sheetName val="模板计算"/>
      <sheetName val="细部结构"/>
      <sheetName val="建筑st"/>
      <sheetName val="砼运输"/>
      <sheetName val="土方回填运输"/>
      <sheetName val="一般土方挖运"/>
      <sheetName val="沟槽土方"/>
      <sheetName val="沟槽土方开挖"/>
      <sheetName val="人挖运土"/>
      <sheetName val="普通土方开挖"/>
      <sheetName val="土方机挖运"/>
      <sheetName val="土方机挖运2"/>
      <sheetName val="渠道土方开挖"/>
      <sheetName val="一般土方回填"/>
      <sheetName val="普通土方回填"/>
      <sheetName val="大坝土方回填"/>
      <sheetName val="人工铺草皮"/>
      <sheetName val="一般石方开挖"/>
      <sheetName val="坡面石方开挖1"/>
      <sheetName val="溢洪道基石开挖"/>
      <sheetName val="溢洪道坡面石开挖"/>
      <sheetName val="沟槽石方1"/>
      <sheetName val="沟槽石方开挖"/>
      <sheetName val="沟槽石方2"/>
      <sheetName val="沟槽石方3"/>
      <sheetName val="坑石方"/>
      <sheetName val="基础石方开挖"/>
      <sheetName val="隧洞石方开挖"/>
      <sheetName val="洞外机装石渣运"/>
      <sheetName val="平洞石渣运"/>
      <sheetName val="干砌石拆除"/>
      <sheetName val="浆砌石拆除"/>
      <sheetName val="人工铺筑碎石垫层"/>
      <sheetName val="人铺反滤层"/>
      <sheetName val="浆砌石基础"/>
      <sheetName val="浆砌挡土墙"/>
      <sheetName val="浆砌护坡平面"/>
      <sheetName val="浆砌护坡曲面"/>
      <sheetName val="砌体砂浆抹面"/>
      <sheetName val="溢洪道C20"/>
      <sheetName val="进口竖井砼"/>
      <sheetName val="下部砼"/>
      <sheetName val="工作桥砼"/>
      <sheetName val="排架砼C25"/>
      <sheetName val="桥面板砼"/>
      <sheetName val="管子进出口C20"/>
      <sheetName val="桥基础砼C15"/>
      <sheetName val="桥墩砼C20"/>
      <sheetName val="封堵进出口C20"/>
      <sheetName val="护坡砼"/>
      <sheetName val="基础砼C20"/>
      <sheetName val="墙体砼C15"/>
      <sheetName val="砼台阶C15"/>
      <sheetName val="隧洞进出口C20"/>
      <sheetName val="涵管封堵砼C20"/>
      <sheetName val="预制砼构件及安装"/>
      <sheetName val="钢筋制作及安装"/>
      <sheetName val="普通木模板"/>
      <sheetName val="普通钢模"/>
      <sheetName val="曲面模板"/>
      <sheetName val="进水口模板"/>
      <sheetName val="键槽模板"/>
      <sheetName val="牛腿模板"/>
      <sheetName val="渠道钢模板"/>
      <sheetName val="泥结碎石路面2"/>
      <sheetName val="泥结碎石路面"/>
      <sheetName val="泥浆护壁钻土坝灌浆孔"/>
      <sheetName val="套管钻土坝灌浆孔"/>
      <sheetName val="隧洞平洞段砼运输"/>
      <sheetName val="隧洞衬砌"/>
      <sheetName val="隧洞模板"/>
      <sheetName val="伸缩缝"/>
      <sheetName val="油毡伸缩"/>
      <sheetName val="铜片止水"/>
      <sheetName val="地下防渗墙成槽2"/>
      <sheetName val="地下防渗墙成槽3"/>
      <sheetName val="防渗墙砼"/>
      <sheetName val="坝基灌浆孔X8"/>
      <sheetName val="坝基灌浆孔X10"/>
      <sheetName val="坝基灌浆孔X12"/>
      <sheetName val="帷幕灌浆10"/>
      <sheetName val="帷幕灌浆20"/>
      <sheetName val="帷幕灌浆50"/>
      <sheetName val="钻旋喷孔1"/>
      <sheetName val="钻旋喷孔2"/>
      <sheetName val="钻旋喷孔3"/>
      <sheetName val="旋喷桩1"/>
      <sheetName val="旋喷桩2"/>
      <sheetName val="旋喷桩3"/>
      <sheetName val="回填灌浆"/>
      <sheetName val="锚筋"/>
      <sheetName val="预埋骨料灌浆"/>
      <sheetName val="编织袋围堰"/>
      <sheetName val="编织袋围堰拆除"/>
      <sheetName val="建筑临时表"/>
      <sheetName val="安装st禁用"/>
      <sheetName val="启闭机5T"/>
      <sheetName val="启闭机8T"/>
      <sheetName val="启闭机30"/>
      <sheetName val="启闭机35T"/>
      <sheetName val="闸门安装"/>
      <sheetName val="活塞闸门安装"/>
      <sheetName val="埋件安装"/>
      <sheetName val="一般钢管安装"/>
      <sheetName val="栅体安装"/>
      <sheetName val="一般钢管制安"/>
      <sheetName val="栅槽安装"/>
      <sheetName val="安装工程2"/>
      <sheetName val="budend"/>
    </sheetNames>
    <sheetDataSet>
      <sheetData sheetId="14">
        <row r="21">
          <cell r="F21">
            <v>4.91</v>
          </cell>
        </row>
        <row r="45">
          <cell r="F45">
            <v>4.56</v>
          </cell>
        </row>
        <row r="69">
          <cell r="F69">
            <v>3.87</v>
          </cell>
        </row>
        <row r="93">
          <cell r="F93">
            <v>2.11</v>
          </cell>
        </row>
      </sheetData>
      <sheetData sheetId="19">
        <row r="11">
          <cell r="O11">
            <v>0.45</v>
          </cell>
        </row>
        <row r="16">
          <cell r="O16">
            <v>45.72</v>
          </cell>
        </row>
        <row r="19">
          <cell r="O19">
            <v>0.05</v>
          </cell>
        </row>
        <row r="20">
          <cell r="O20">
            <v>6.5</v>
          </cell>
        </row>
        <row r="33">
          <cell r="O33">
            <v>45.46</v>
          </cell>
        </row>
        <row r="80">
          <cell r="O80">
            <v>278.83</v>
          </cell>
        </row>
        <row r="82">
          <cell r="O82">
            <v>314.88</v>
          </cell>
        </row>
        <row r="87">
          <cell r="B87" t="str">
            <v>炸药</v>
          </cell>
          <cell r="C87" t="str">
            <v>kg</v>
          </cell>
          <cell r="O87">
            <v>4.5</v>
          </cell>
        </row>
        <row r="96">
          <cell r="B96" t="str">
            <v>导火线</v>
          </cell>
          <cell r="C96" t="str">
            <v>m</v>
          </cell>
          <cell r="O96">
            <v>0.43</v>
          </cell>
        </row>
        <row r="99">
          <cell r="B99" t="str">
            <v>火雷管</v>
          </cell>
          <cell r="C99" t="str">
            <v>个</v>
          </cell>
          <cell r="O99">
            <v>2</v>
          </cell>
        </row>
        <row r="136">
          <cell r="B136" t="str">
            <v>合金钻头</v>
          </cell>
          <cell r="C136" t="str">
            <v>个</v>
          </cell>
          <cell r="O136">
            <v>39</v>
          </cell>
        </row>
        <row r="554">
          <cell r="B554" t="str">
            <v>其他材料费</v>
          </cell>
          <cell r="C554" t="str">
            <v>%</v>
          </cell>
        </row>
      </sheetData>
      <sheetData sheetId="20">
        <row r="101">
          <cell r="B101" t="str">
            <v>风钻 手持式</v>
          </cell>
          <cell r="C101" t="str">
            <v>台时</v>
          </cell>
          <cell r="H101">
            <v>22.38</v>
          </cell>
        </row>
        <row r="1256">
          <cell r="B1256" t="str">
            <v>石渣运输</v>
          </cell>
          <cell r="C1256" t="str">
            <v>m3</v>
          </cell>
        </row>
        <row r="1271">
          <cell r="B1271" t="str">
            <v>其他机械费</v>
          </cell>
          <cell r="C1271" t="str">
            <v>%</v>
          </cell>
        </row>
      </sheetData>
      <sheetData sheetId="22">
        <row r="5">
          <cell r="M5">
            <v>0.02</v>
          </cell>
          <cell r="O5">
            <v>0.02</v>
          </cell>
        </row>
        <row r="6">
          <cell r="M6">
            <v>0.09</v>
          </cell>
          <cell r="O6">
            <v>0.08</v>
          </cell>
        </row>
        <row r="7">
          <cell r="M7">
            <v>0.085</v>
          </cell>
          <cell r="O7">
            <v>0.05</v>
          </cell>
        </row>
        <row r="8">
          <cell r="M8">
            <v>0.07</v>
          </cell>
        </row>
        <row r="9">
          <cell r="M9">
            <v>0.0322</v>
          </cell>
        </row>
        <row r="11">
          <cell r="N11">
            <v>1</v>
          </cell>
        </row>
      </sheetData>
      <sheetData sheetId="54">
        <row r="5">
          <cell r="C5">
            <v>17.95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"/>
      <sheetName val="建筑"/>
      <sheetName val="机电"/>
      <sheetName val="金结"/>
      <sheetName val="临时"/>
      <sheetName val="独立"/>
      <sheetName val="环保"/>
      <sheetName val="分年度"/>
      <sheetName val="主要工程量汇总"/>
      <sheetName val="主材及标工汇总表"/>
      <sheetName val="机械台班量统计"/>
      <sheetName val="工日材料统计"/>
      <sheetName val="建筑单价汇总表"/>
      <sheetName val="安装单价汇总表"/>
      <sheetName val="人工"/>
      <sheetName val="主要材料运输"/>
      <sheetName val="风水电单价计算"/>
      <sheetName val="主要材料价格"/>
      <sheetName val="运费计算表"/>
      <sheetName val="各种费率"/>
      <sheetName val="mat"/>
      <sheetName val="tde"/>
      <sheetName val="phb"/>
      <sheetName val="模板计算"/>
      <sheetName val="细部结构"/>
      <sheetName val="建筑st"/>
      <sheetName val="拌制砼价"/>
      <sheetName val="砼运输"/>
      <sheetName val="土方回填运输"/>
      <sheetName val="一般土方挖运"/>
      <sheetName val="沟槽土方"/>
      <sheetName val="沟槽土方开挖"/>
      <sheetName val="人挖运土"/>
      <sheetName val="普通土方开挖"/>
      <sheetName val="土方机挖运"/>
      <sheetName val="土方机挖运2"/>
      <sheetName val="渠道土方开挖"/>
      <sheetName val="一般土方回填"/>
      <sheetName val="普通土方回填"/>
      <sheetName val="大坝土方回填"/>
      <sheetName val="人工铺草皮"/>
      <sheetName val="一般石方开挖"/>
      <sheetName val="坡面石方开挖1"/>
      <sheetName val="溢洪道基石开挖"/>
      <sheetName val="溢洪道坡面石开挖"/>
      <sheetName val="沟槽石方1"/>
      <sheetName val="沟槽石方开挖"/>
      <sheetName val="沟槽石方2"/>
      <sheetName val="沟槽石方3"/>
      <sheetName val="坑石方"/>
      <sheetName val="基础石方开挖"/>
      <sheetName val="隧洞石方开挖"/>
      <sheetName val="洞外机装石渣运"/>
      <sheetName val="平洞石渣运"/>
      <sheetName val="干砌石拆除"/>
      <sheetName val="浆砌石拆除"/>
      <sheetName val="人工铺筑碎石垫层"/>
      <sheetName val="人铺反滤层"/>
      <sheetName val="浆砌石基础"/>
      <sheetName val="浆砌挡土墙"/>
      <sheetName val="浆砌护坡平面"/>
      <sheetName val="浆砌护坡曲面"/>
      <sheetName val="砌体砂浆抹面"/>
      <sheetName val="溢洪道C20"/>
      <sheetName val="进口竖井砼"/>
      <sheetName val="下部砼"/>
      <sheetName val="工作桥砼"/>
      <sheetName val="排架砼C25"/>
      <sheetName val="桥面板砼"/>
      <sheetName val="管子进出口C20"/>
      <sheetName val="桥基础砼C15"/>
      <sheetName val="桥墩砼C20"/>
      <sheetName val="封堵进出口C20"/>
      <sheetName val="护坡砼"/>
      <sheetName val="基础砼C20"/>
      <sheetName val="墙体砼C15"/>
      <sheetName val="砼台阶C15"/>
      <sheetName val="隧洞进出口C20"/>
      <sheetName val="涵管封堵砼C20"/>
      <sheetName val="预制砼构件及安装"/>
      <sheetName val="钢筋制作及安装"/>
      <sheetName val="普通木模板"/>
      <sheetName val="普通钢模"/>
      <sheetName val="曲面模板"/>
      <sheetName val="进水口模板"/>
      <sheetName val="键槽模板"/>
      <sheetName val="牛腿模板"/>
      <sheetName val="渠道钢模板"/>
      <sheetName val="泥结碎石路面2"/>
      <sheetName val="泥结碎石路面"/>
      <sheetName val="泥浆护壁钻土坝灌浆孔"/>
      <sheetName val="套管钻土坝灌浆孔"/>
      <sheetName val="隧洞平洞段砼运输"/>
      <sheetName val="隧洞衬砌"/>
      <sheetName val="隧洞模板"/>
      <sheetName val="伸缩缝"/>
      <sheetName val="油毡伸缩"/>
      <sheetName val="铜片止水"/>
      <sheetName val="地下防渗墙成槽2"/>
      <sheetName val="地下防渗墙成槽3"/>
      <sheetName val="防渗墙砼"/>
      <sheetName val="坝基灌浆孔X8"/>
      <sheetName val="坝基灌浆孔X10"/>
      <sheetName val="坝基灌浆孔X12"/>
      <sheetName val="帷幕灌浆10"/>
      <sheetName val="帷幕灌浆20"/>
      <sheetName val="帷幕灌浆50"/>
      <sheetName val="钻旋喷孔1"/>
      <sheetName val="钻旋喷孔2"/>
      <sheetName val="钻旋喷孔3"/>
      <sheetName val="旋喷桩1"/>
      <sheetName val="旋喷桩2"/>
      <sheetName val="旋喷桩3"/>
      <sheetName val="回填灌浆"/>
      <sheetName val="锚筋"/>
      <sheetName val="预埋骨料灌浆"/>
      <sheetName val="编织袋围堰"/>
      <sheetName val="编织袋围堰拆除"/>
      <sheetName val="建筑临时表"/>
      <sheetName val="安装st禁用"/>
      <sheetName val="启闭机5T"/>
      <sheetName val="启闭机8T"/>
      <sheetName val="启闭机30"/>
      <sheetName val="启闭机35T"/>
      <sheetName val="闸门安装"/>
      <sheetName val="活塞闸门安装"/>
      <sheetName val="埋件安装"/>
      <sheetName val="一般钢管安装"/>
      <sheetName val="栅体安装"/>
      <sheetName val="一般钢管制安"/>
      <sheetName val="栅槽安装"/>
      <sheetName val="安装工程2"/>
      <sheetName val="budend"/>
    </sheetNames>
    <sheetDataSet>
      <sheetData sheetId="20">
        <row r="552">
          <cell r="B552" t="str">
            <v>零星材料费</v>
          </cell>
          <cell r="C552" t="str">
            <v>%</v>
          </cell>
        </row>
      </sheetData>
      <sheetData sheetId="21">
        <row r="325">
          <cell r="B325" t="str">
            <v>机动翻斗车 1t</v>
          </cell>
          <cell r="C325" t="str">
            <v>台时</v>
          </cell>
          <cell r="H325">
            <v>17.38740640838622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算总表"/>
      <sheetName val="建筑"/>
      <sheetName val="临时"/>
      <sheetName val="独立"/>
      <sheetName val="人工"/>
      <sheetName val="主材表"/>
      <sheetName val="台班费"/>
      <sheetName val="单价汇总表"/>
      <sheetName val="单价分析表"/>
      <sheetName val="基层"/>
      <sheetName val="路缘石"/>
      <sheetName val="砼单价"/>
      <sheetName val="土方（人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台班"/>
      <sheetName val="配"/>
      <sheetName val="推"/>
      <sheetName val="平整"/>
      <sheetName val="运20m于君"/>
      <sheetName val="运300"/>
      <sheetName val="运2km"/>
      <sheetName val="挖"/>
      <sheetName val="挖1"/>
      <sheetName val="挖2"/>
      <sheetName val="挖3"/>
      <sheetName val="筑堤 (2)"/>
      <sheetName val="筑堤"/>
      <sheetName val="清基"/>
      <sheetName val="回填"/>
      <sheetName val="土压实 于"/>
      <sheetName val="土压实 于君"/>
      <sheetName val="土压实"/>
      <sheetName val="编笼"/>
      <sheetName val="砌笼"/>
      <sheetName val="笼面"/>
      <sheetName val="干砌"/>
      <sheetName val="抛石"/>
      <sheetName val="基础"/>
      <sheetName val="墙"/>
      <sheetName val="墙 (型石)"/>
      <sheetName val="砌坡"/>
      <sheetName val="抹面"/>
      <sheetName val="勾缝"/>
      <sheetName val="砼板"/>
      <sheetName val="伸缝"/>
      <sheetName val="纺排"/>
      <sheetName val="丙排"/>
      <sheetName val="汇总"/>
      <sheetName val="土布"/>
      <sheetName val="膜平"/>
      <sheetName val="膜斜"/>
      <sheetName val="路5cm"/>
      <sheetName val="砂路30cm"/>
      <sheetName val="铺管"/>
      <sheetName val="实际"/>
      <sheetName val="拆除"/>
    </sheetNames>
    <sheetDataSet>
      <sheetData sheetId="0">
        <row r="11">
          <cell r="C11">
            <v>133.93</v>
          </cell>
        </row>
      </sheetData>
      <sheetData sheetId="1">
        <row r="6">
          <cell r="F6">
            <v>156.471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6.875" style="8" customWidth="1"/>
    <col min="2" max="2" width="12.75390625" style="8" customWidth="1"/>
    <col min="3" max="3" width="21.125" style="8" customWidth="1"/>
    <col min="4" max="4" width="6.75390625" style="8" customWidth="1"/>
    <col min="5" max="5" width="9.875" style="8" customWidth="1"/>
    <col min="6" max="6" width="9.25390625" style="8" customWidth="1"/>
    <col min="7" max="7" width="15.25390625" style="8" customWidth="1"/>
    <col min="8" max="8" width="9.00390625" style="8" customWidth="1"/>
    <col min="9" max="9" width="14.625" style="8" bestFit="1" customWidth="1"/>
    <col min="10" max="10" width="16.125" style="8" bestFit="1" customWidth="1"/>
    <col min="11" max="16384" width="9.00390625" style="8" customWidth="1"/>
  </cols>
  <sheetData>
    <row r="1" spans="1:7" s="84" customFormat="1" ht="48.75" customHeight="1">
      <c r="A1" s="128" t="s">
        <v>192</v>
      </c>
      <c r="B1" s="128"/>
      <c r="C1" s="128"/>
      <c r="D1" s="128"/>
      <c r="E1" s="128"/>
      <c r="F1" s="128"/>
      <c r="G1" s="128"/>
    </row>
    <row r="2" spans="1:7" s="84" customFormat="1" ht="24" customHeight="1">
      <c r="A2" s="127"/>
      <c r="B2" s="127"/>
      <c r="C2" s="127"/>
      <c r="D2" s="127"/>
      <c r="E2" s="127"/>
      <c r="F2" s="127"/>
      <c r="G2" s="127"/>
    </row>
    <row r="3" spans="1:7" s="85" customFormat="1" ht="24" customHeight="1" thickBot="1">
      <c r="A3" s="126" t="s">
        <v>220</v>
      </c>
      <c r="B3" s="126"/>
      <c r="C3" s="126"/>
      <c r="D3" s="126"/>
      <c r="E3" s="126"/>
      <c r="F3" s="126"/>
      <c r="G3" s="126"/>
    </row>
    <row r="4" spans="1:7" s="86" customFormat="1" ht="27.75" customHeight="1">
      <c r="A4" s="114" t="s">
        <v>142</v>
      </c>
      <c r="B4" s="114" t="s">
        <v>197</v>
      </c>
      <c r="C4" s="115" t="s">
        <v>198</v>
      </c>
      <c r="D4" s="116" t="s">
        <v>218</v>
      </c>
      <c r="E4" s="116" t="s">
        <v>219</v>
      </c>
      <c r="F4" s="116" t="s">
        <v>26</v>
      </c>
      <c r="G4" s="117" t="s">
        <v>143</v>
      </c>
    </row>
    <row r="5" spans="1:7" s="86" customFormat="1" ht="31.5" customHeight="1">
      <c r="A5" s="125" t="s">
        <v>144</v>
      </c>
      <c r="B5" s="119"/>
      <c r="C5" s="89" t="s">
        <v>145</v>
      </c>
      <c r="D5" s="90"/>
      <c r="E5" s="91"/>
      <c r="F5" s="91"/>
      <c r="G5" s="92"/>
    </row>
    <row r="6" spans="1:10" s="86" customFormat="1" ht="31.5" customHeight="1">
      <c r="A6" s="118" t="s">
        <v>199</v>
      </c>
      <c r="B6" s="120" t="s">
        <v>171</v>
      </c>
      <c r="C6" s="93" t="s">
        <v>146</v>
      </c>
      <c r="D6" s="94" t="s">
        <v>168</v>
      </c>
      <c r="E6" s="95">
        <v>9215.7</v>
      </c>
      <c r="F6" s="95"/>
      <c r="G6" s="96"/>
      <c r="I6" s="87"/>
      <c r="J6" s="87"/>
    </row>
    <row r="7" spans="1:10" s="86" customFormat="1" ht="31.5" customHeight="1">
      <c r="A7" s="118" t="s">
        <v>200</v>
      </c>
      <c r="B7" s="120" t="s">
        <v>172</v>
      </c>
      <c r="C7" s="97" t="s">
        <v>195</v>
      </c>
      <c r="D7" s="98" t="s">
        <v>169</v>
      </c>
      <c r="E7" s="95">
        <f>23406.81-18876.08+4530.15-784</f>
        <v>8276.88</v>
      </c>
      <c r="F7" s="95"/>
      <c r="G7" s="99"/>
      <c r="I7" s="87"/>
      <c r="J7" s="87"/>
    </row>
    <row r="8" spans="1:10" s="86" customFormat="1" ht="31.5" customHeight="1">
      <c r="A8" s="118" t="s">
        <v>201</v>
      </c>
      <c r="B8" s="120" t="s">
        <v>173</v>
      </c>
      <c r="C8" s="97" t="s">
        <v>147</v>
      </c>
      <c r="D8" s="98" t="s">
        <v>169</v>
      </c>
      <c r="E8" s="95">
        <f>18876.08</f>
        <v>18876.08</v>
      </c>
      <c r="F8" s="95"/>
      <c r="G8" s="99"/>
      <c r="I8" s="87"/>
      <c r="J8" s="87"/>
    </row>
    <row r="9" spans="1:10" s="86" customFormat="1" ht="31.5" customHeight="1">
      <c r="A9" s="118" t="s">
        <v>202</v>
      </c>
      <c r="B9" s="120" t="s">
        <v>174</v>
      </c>
      <c r="C9" s="93" t="s">
        <v>148</v>
      </c>
      <c r="D9" s="94" t="s">
        <v>170</v>
      </c>
      <c r="E9" s="95">
        <f>18876.08+50.74</f>
        <v>18926.820000000003</v>
      </c>
      <c r="F9" s="95"/>
      <c r="G9" s="96"/>
      <c r="I9" s="87"/>
      <c r="J9" s="87"/>
    </row>
    <row r="10" spans="1:10" s="86" customFormat="1" ht="31.5" customHeight="1">
      <c r="A10" s="118" t="s">
        <v>203</v>
      </c>
      <c r="B10" s="120" t="s">
        <v>175</v>
      </c>
      <c r="C10" s="93" t="s">
        <v>149</v>
      </c>
      <c r="D10" s="94" t="s">
        <v>170</v>
      </c>
      <c r="E10" s="95">
        <f>4530.15+50.74</f>
        <v>4580.889999999999</v>
      </c>
      <c r="F10" s="95"/>
      <c r="G10" s="96"/>
      <c r="I10" s="87"/>
      <c r="J10" s="87"/>
    </row>
    <row r="11" spans="1:10" s="86" customFormat="1" ht="31.5" customHeight="1">
      <c r="A11" s="118" t="s">
        <v>204</v>
      </c>
      <c r="B11" s="120" t="s">
        <v>176</v>
      </c>
      <c r="C11" s="93" t="s">
        <v>150</v>
      </c>
      <c r="D11" s="94" t="s">
        <v>170</v>
      </c>
      <c r="E11" s="95">
        <v>3145.5</v>
      </c>
      <c r="F11" s="95"/>
      <c r="G11" s="96"/>
      <c r="I11" s="87"/>
      <c r="J11" s="87"/>
    </row>
    <row r="12" spans="1:10" s="86" customFormat="1" ht="31.5" customHeight="1">
      <c r="A12" s="118" t="s">
        <v>205</v>
      </c>
      <c r="B12" s="120" t="s">
        <v>177</v>
      </c>
      <c r="C12" s="93" t="s">
        <v>151</v>
      </c>
      <c r="D12" s="94" t="s">
        <v>170</v>
      </c>
      <c r="E12" s="95">
        <v>12534</v>
      </c>
      <c r="F12" s="95"/>
      <c r="G12" s="96"/>
      <c r="I12" s="87"/>
      <c r="J12" s="87"/>
    </row>
    <row r="13" spans="1:10" s="86" customFormat="1" ht="31.5" customHeight="1">
      <c r="A13" s="118" t="s">
        <v>206</v>
      </c>
      <c r="B13" s="120" t="s">
        <v>178</v>
      </c>
      <c r="C13" s="118" t="s">
        <v>194</v>
      </c>
      <c r="D13" s="94" t="s">
        <v>168</v>
      </c>
      <c r="E13" s="95">
        <v>18801</v>
      </c>
      <c r="F13" s="95"/>
      <c r="G13" s="96"/>
      <c r="I13" s="87"/>
      <c r="J13" s="87"/>
    </row>
    <row r="14" spans="1:10" s="86" customFormat="1" ht="31.5" customHeight="1">
      <c r="A14" s="118" t="s">
        <v>207</v>
      </c>
      <c r="B14" s="120" t="s">
        <v>179</v>
      </c>
      <c r="C14" s="100" t="s">
        <v>193</v>
      </c>
      <c r="D14" s="94" t="s">
        <v>168</v>
      </c>
      <c r="E14" s="101">
        <v>4581.55</v>
      </c>
      <c r="F14" s="101"/>
      <c r="G14" s="96"/>
      <c r="J14" s="87"/>
    </row>
    <row r="15" spans="1:10" s="86" customFormat="1" ht="31.5" customHeight="1">
      <c r="A15" s="118" t="s">
        <v>208</v>
      </c>
      <c r="B15" s="120" t="s">
        <v>180</v>
      </c>
      <c r="C15" s="100" t="s">
        <v>152</v>
      </c>
      <c r="D15" s="94" t="s">
        <v>168</v>
      </c>
      <c r="E15" s="101">
        <v>28093.5</v>
      </c>
      <c r="F15" s="101"/>
      <c r="G15" s="96"/>
      <c r="J15" s="87"/>
    </row>
    <row r="16" spans="1:10" s="86" customFormat="1" ht="31.5" customHeight="1">
      <c r="A16" s="118" t="s">
        <v>209</v>
      </c>
      <c r="B16" s="120" t="s">
        <v>188</v>
      </c>
      <c r="C16" s="100" t="s">
        <v>153</v>
      </c>
      <c r="D16" s="94" t="s">
        <v>170</v>
      </c>
      <c r="E16" s="101">
        <v>420.63</v>
      </c>
      <c r="F16" s="101"/>
      <c r="G16" s="96"/>
      <c r="J16" s="87"/>
    </row>
    <row r="17" spans="1:10" s="86" customFormat="1" ht="31.5" customHeight="1">
      <c r="A17" s="118" t="s">
        <v>210</v>
      </c>
      <c r="B17" s="120" t="s">
        <v>189</v>
      </c>
      <c r="C17" s="100" t="s">
        <v>154</v>
      </c>
      <c r="D17" s="102" t="s">
        <v>155</v>
      </c>
      <c r="E17" s="101">
        <v>49590</v>
      </c>
      <c r="F17" s="101"/>
      <c r="G17" s="96"/>
      <c r="J17" s="87"/>
    </row>
    <row r="18" spans="1:10" s="86" customFormat="1" ht="31.5" customHeight="1">
      <c r="A18" s="125" t="s">
        <v>156</v>
      </c>
      <c r="B18" s="121"/>
      <c r="C18" s="103" t="s">
        <v>157</v>
      </c>
      <c r="D18" s="104"/>
      <c r="E18" s="105"/>
      <c r="F18" s="105"/>
      <c r="G18" s="106"/>
      <c r="J18" s="87"/>
    </row>
    <row r="19" spans="1:10" s="86" customFormat="1" ht="31.5" customHeight="1">
      <c r="A19" s="118">
        <v>2.1</v>
      </c>
      <c r="B19" s="122"/>
      <c r="C19" s="100" t="s">
        <v>221</v>
      </c>
      <c r="D19" s="102"/>
      <c r="E19" s="101"/>
      <c r="F19" s="101"/>
      <c r="G19" s="107"/>
      <c r="J19" s="87"/>
    </row>
    <row r="20" spans="1:10" s="86" customFormat="1" ht="31.5" customHeight="1">
      <c r="A20" s="118" t="s">
        <v>211</v>
      </c>
      <c r="B20" s="120" t="s">
        <v>181</v>
      </c>
      <c r="C20" s="100" t="s">
        <v>158</v>
      </c>
      <c r="D20" s="94" t="s">
        <v>170</v>
      </c>
      <c r="E20" s="101">
        <f>(3600+5965+401)</f>
        <v>9966</v>
      </c>
      <c r="F20" s="101"/>
      <c r="G20" s="107"/>
      <c r="J20" s="87"/>
    </row>
    <row r="21" spans="1:10" s="86" customFormat="1" ht="31.5" customHeight="1">
      <c r="A21" s="118" t="s">
        <v>212</v>
      </c>
      <c r="B21" s="120" t="s">
        <v>182</v>
      </c>
      <c r="C21" s="100" t="s">
        <v>196</v>
      </c>
      <c r="D21" s="94" t="s">
        <v>170</v>
      </c>
      <c r="E21" s="101">
        <f>(3600+5965+401)</f>
        <v>9966</v>
      </c>
      <c r="F21" s="101"/>
      <c r="G21" s="107"/>
      <c r="J21" s="87"/>
    </row>
    <row r="22" spans="1:10" s="86" customFormat="1" ht="31.5" customHeight="1">
      <c r="A22" s="118" t="s">
        <v>213</v>
      </c>
      <c r="B22" s="120" t="s">
        <v>183</v>
      </c>
      <c r="C22" s="100" t="s">
        <v>159</v>
      </c>
      <c r="D22" s="94" t="s">
        <v>155</v>
      </c>
      <c r="E22" s="101">
        <v>72</v>
      </c>
      <c r="F22" s="101"/>
      <c r="G22" s="107"/>
      <c r="J22" s="87"/>
    </row>
    <row r="23" spans="1:10" s="86" customFormat="1" ht="31.5" customHeight="1">
      <c r="A23" s="118" t="s">
        <v>214</v>
      </c>
      <c r="B23" s="120" t="s">
        <v>184</v>
      </c>
      <c r="C23" s="100" t="s">
        <v>160</v>
      </c>
      <c r="D23" s="94" t="s">
        <v>170</v>
      </c>
      <c r="E23" s="101">
        <v>784</v>
      </c>
      <c r="F23" s="101"/>
      <c r="G23" s="107"/>
      <c r="J23" s="87"/>
    </row>
    <row r="24" spans="1:10" s="86" customFormat="1" ht="31.5" customHeight="1">
      <c r="A24" s="118" t="s">
        <v>215</v>
      </c>
      <c r="B24" s="120" t="s">
        <v>185</v>
      </c>
      <c r="C24" s="100" t="s">
        <v>161</v>
      </c>
      <c r="D24" s="94" t="s">
        <v>170</v>
      </c>
      <c r="E24" s="101">
        <v>784</v>
      </c>
      <c r="F24" s="101"/>
      <c r="G24" s="107"/>
      <c r="J24" s="87"/>
    </row>
    <row r="25" spans="1:10" s="86" customFormat="1" ht="31.5" customHeight="1">
      <c r="A25" s="118">
        <v>2.2</v>
      </c>
      <c r="B25" s="122"/>
      <c r="C25" s="100" t="s">
        <v>162</v>
      </c>
      <c r="D25" s="102"/>
      <c r="E25" s="101"/>
      <c r="F25" s="101"/>
      <c r="G25" s="107"/>
      <c r="J25" s="87"/>
    </row>
    <row r="26" spans="1:10" s="86" customFormat="1" ht="31.5" customHeight="1">
      <c r="A26" s="118" t="s">
        <v>216</v>
      </c>
      <c r="B26" s="120" t="s">
        <v>186</v>
      </c>
      <c r="C26" s="102" t="s">
        <v>163</v>
      </c>
      <c r="D26" s="94" t="s">
        <v>190</v>
      </c>
      <c r="E26" s="101">
        <v>50</v>
      </c>
      <c r="F26" s="101"/>
      <c r="G26" s="107"/>
      <c r="J26" s="87"/>
    </row>
    <row r="27" spans="1:10" s="86" customFormat="1" ht="31.5" customHeight="1">
      <c r="A27" s="118" t="s">
        <v>217</v>
      </c>
      <c r="B27" s="120" t="s">
        <v>187</v>
      </c>
      <c r="C27" s="102" t="s">
        <v>164</v>
      </c>
      <c r="D27" s="102" t="s">
        <v>191</v>
      </c>
      <c r="E27" s="101">
        <v>1</v>
      </c>
      <c r="F27" s="108"/>
      <c r="G27" s="107"/>
      <c r="J27" s="87"/>
    </row>
    <row r="28" spans="1:10" s="86" customFormat="1" ht="31.5" customHeight="1">
      <c r="A28" s="118">
        <v>2.3</v>
      </c>
      <c r="B28" s="122"/>
      <c r="C28" s="102" t="s">
        <v>165</v>
      </c>
      <c r="D28" s="102" t="s">
        <v>191</v>
      </c>
      <c r="E28" s="101">
        <v>1</v>
      </c>
      <c r="F28" s="108"/>
      <c r="G28" s="107"/>
      <c r="J28" s="87"/>
    </row>
    <row r="29" spans="1:10" s="86" customFormat="1" ht="31.5" customHeight="1">
      <c r="A29" s="118">
        <v>2.4</v>
      </c>
      <c r="B29" s="122"/>
      <c r="C29" s="102" t="s">
        <v>166</v>
      </c>
      <c r="D29" s="102" t="s">
        <v>191</v>
      </c>
      <c r="E29" s="101">
        <v>1</v>
      </c>
      <c r="F29" s="108"/>
      <c r="G29" s="107"/>
      <c r="I29" s="87"/>
      <c r="J29" s="87"/>
    </row>
    <row r="30" spans="1:10" s="86" customFormat="1" ht="27.75" customHeight="1" thickBot="1">
      <c r="A30" s="124"/>
      <c r="B30" s="123"/>
      <c r="C30" s="109" t="s">
        <v>167</v>
      </c>
      <c r="D30" s="110"/>
      <c r="E30" s="111"/>
      <c r="F30" s="112"/>
      <c r="G30" s="113"/>
      <c r="I30" s="87"/>
      <c r="J30" s="87"/>
    </row>
    <row r="31" spans="2:7" ht="16.5" customHeight="1">
      <c r="B31" s="88"/>
      <c r="C31" s="88"/>
      <c r="D31" s="88"/>
      <c r="E31" s="88"/>
      <c r="F31" s="88"/>
      <c r="G31" s="88"/>
    </row>
    <row r="32" ht="16.5" customHeight="1"/>
  </sheetData>
  <sheetProtection/>
  <mergeCells count="3">
    <mergeCell ref="A3:G3"/>
    <mergeCell ref="A2:G2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6.75390625" style="8" customWidth="1"/>
    <col min="2" max="2" width="17.125" style="8" customWidth="1"/>
    <col min="3" max="3" width="5.00390625" style="8" customWidth="1"/>
    <col min="4" max="4" width="10.00390625" style="8" customWidth="1"/>
    <col min="5" max="5" width="9.125" style="8" customWidth="1"/>
    <col min="6" max="7" width="10.625" style="8" customWidth="1"/>
    <col min="8" max="8" width="9.75390625" style="8" customWidth="1"/>
    <col min="9" max="9" width="9.00390625" style="8" customWidth="1"/>
    <col min="10" max="11" width="8.625" style="8" customWidth="1"/>
    <col min="12" max="12" width="8.50390625" style="8" customWidth="1"/>
    <col min="13" max="16384" width="9.00390625" style="8" customWidth="1"/>
  </cols>
  <sheetData>
    <row r="1" spans="1:12" ht="18.75">
      <c r="A1" s="129" t="s">
        <v>141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8.75">
      <c r="A2" s="10"/>
      <c r="B2" s="10"/>
      <c r="C2" s="10"/>
      <c r="D2" s="10"/>
      <c r="E2" s="10"/>
      <c r="F2" s="10"/>
      <c r="G2" s="10"/>
      <c r="H2" s="10"/>
      <c r="I2" s="10"/>
      <c r="J2" s="81" t="s">
        <v>134</v>
      </c>
      <c r="K2" s="81"/>
      <c r="L2" s="10"/>
    </row>
    <row r="3" spans="1:12" ht="14.25">
      <c r="A3" s="15" t="s">
        <v>65</v>
      </c>
      <c r="B3" s="15" t="s">
        <v>66</v>
      </c>
      <c r="C3" s="15" t="s">
        <v>24</v>
      </c>
      <c r="D3" s="73" t="s">
        <v>67</v>
      </c>
      <c r="E3" s="15" t="s">
        <v>5</v>
      </c>
      <c r="F3" s="15" t="s">
        <v>68</v>
      </c>
      <c r="G3" s="15" t="s">
        <v>69</v>
      </c>
      <c r="H3" s="74" t="s">
        <v>9</v>
      </c>
      <c r="I3" s="75" t="s">
        <v>11</v>
      </c>
      <c r="J3" s="75" t="s">
        <v>13</v>
      </c>
      <c r="K3" s="82" t="s">
        <v>136</v>
      </c>
      <c r="L3" s="75" t="s">
        <v>17</v>
      </c>
    </row>
    <row r="4" spans="1:12" ht="14.25">
      <c r="A4" s="15" t="s">
        <v>64</v>
      </c>
      <c r="B4" s="11" t="s">
        <v>70</v>
      </c>
      <c r="C4" s="15"/>
      <c r="D4" s="73"/>
      <c r="E4" s="76"/>
      <c r="F4" s="77"/>
      <c r="G4" s="77"/>
      <c r="H4" s="78"/>
      <c r="I4" s="79"/>
      <c r="J4" s="79"/>
      <c r="K4" s="79"/>
      <c r="L4" s="79"/>
    </row>
    <row r="5" spans="1:12" ht="16.5">
      <c r="A5" s="15">
        <v>1</v>
      </c>
      <c r="B5" s="83" t="s">
        <v>137</v>
      </c>
      <c r="C5" s="15" t="s">
        <v>132</v>
      </c>
      <c r="D5" s="16" t="e">
        <f>E5+F5+G5+H5+I5+J5+L5+K5</f>
        <v>#REF!</v>
      </c>
      <c r="E5" s="76" t="e">
        <f>#REF!/100</f>
        <v>#REF!</v>
      </c>
      <c r="F5" s="80" t="e">
        <f>#REF!/100</f>
        <v>#REF!</v>
      </c>
      <c r="G5" s="80" t="e">
        <f>(#REF!)/100</f>
        <v>#REF!</v>
      </c>
      <c r="H5" s="78" t="e">
        <f>#REF!/100</f>
        <v>#REF!</v>
      </c>
      <c r="I5" s="79" t="e">
        <f>#REF!/100</f>
        <v>#REF!</v>
      </c>
      <c r="J5" s="79" t="e">
        <f>#REF!/100</f>
        <v>#REF!</v>
      </c>
      <c r="K5" s="79" t="e">
        <f>#REF!/100</f>
        <v>#REF!</v>
      </c>
      <c r="L5" s="79" t="e">
        <f>#REF!/100</f>
        <v>#REF!</v>
      </c>
    </row>
    <row r="6" spans="1:12" ht="16.5">
      <c r="A6" s="15">
        <v>2</v>
      </c>
      <c r="B6" s="83" t="s">
        <v>135</v>
      </c>
      <c r="C6" s="15" t="s">
        <v>132</v>
      </c>
      <c r="D6" s="16" t="e">
        <f>E6+F6+G6+H6+I6+J6+L6+K6</f>
        <v>#REF!</v>
      </c>
      <c r="E6" s="76" t="e">
        <f>#REF!/100</f>
        <v>#REF!</v>
      </c>
      <c r="F6" s="80" t="e">
        <f>#REF!/100</f>
        <v>#REF!</v>
      </c>
      <c r="G6" s="80" t="e">
        <f>(#REF!+#REF!)/100</f>
        <v>#REF!</v>
      </c>
      <c r="H6" s="78" t="e">
        <f>#REF!/100</f>
        <v>#REF!</v>
      </c>
      <c r="I6" s="79" t="e">
        <f>#REF!/100</f>
        <v>#REF!</v>
      </c>
      <c r="J6" s="79" t="e">
        <f>#REF!/100</f>
        <v>#REF!</v>
      </c>
      <c r="K6" s="79" t="e">
        <f>#REF!/100</f>
        <v>#REF!</v>
      </c>
      <c r="L6" s="79" t="e">
        <f>#REF!/100</f>
        <v>#REF!</v>
      </c>
    </row>
    <row r="7" spans="1:12" ht="14.25">
      <c r="A7" s="15" t="s">
        <v>131</v>
      </c>
      <c r="B7" s="11" t="s">
        <v>138</v>
      </c>
      <c r="C7" s="15"/>
      <c r="D7" s="16"/>
      <c r="E7" s="76"/>
      <c r="F7" s="80"/>
      <c r="G7" s="80"/>
      <c r="H7" s="78"/>
      <c r="I7" s="79"/>
      <c r="J7" s="79"/>
      <c r="K7" s="79"/>
      <c r="L7" s="79"/>
    </row>
    <row r="8" spans="1:12" ht="16.5">
      <c r="A8" s="15">
        <v>1</v>
      </c>
      <c r="B8" s="11" t="s">
        <v>93</v>
      </c>
      <c r="C8" s="15" t="s">
        <v>132</v>
      </c>
      <c r="D8" s="16" t="e">
        <f>E8+F8+G8+H8+I8+J8+L8+K8</f>
        <v>#REF!</v>
      </c>
      <c r="E8" s="76" t="e">
        <f>#REF!/100</f>
        <v>#REF!</v>
      </c>
      <c r="F8" s="80" t="e">
        <f>(#REF!)/100</f>
        <v>#REF!</v>
      </c>
      <c r="G8" s="80" t="e">
        <f>#REF!/100</f>
        <v>#REF!</v>
      </c>
      <c r="H8" s="78" t="e">
        <f>#REF!/100</f>
        <v>#REF!</v>
      </c>
      <c r="I8" s="79" t="e">
        <f>#REF!/100</f>
        <v>#REF!</v>
      </c>
      <c r="J8" s="79" t="e">
        <f>#REF!/100</f>
        <v>#REF!</v>
      </c>
      <c r="K8" s="79" t="e">
        <f>#REF!/100</f>
        <v>#REF!</v>
      </c>
      <c r="L8" s="79" t="e">
        <f>#REF!/100</f>
        <v>#REF!</v>
      </c>
    </row>
    <row r="9" spans="1:12" ht="16.5">
      <c r="A9" s="15">
        <v>2</v>
      </c>
      <c r="B9" s="11" t="s">
        <v>94</v>
      </c>
      <c r="C9" s="15" t="s">
        <v>133</v>
      </c>
      <c r="D9" s="16" t="e">
        <f>E9+F9+G9+H9+I9+J9+L9+K9</f>
        <v>#REF!</v>
      </c>
      <c r="E9" s="76" t="e">
        <f>#REF!/100</f>
        <v>#REF!</v>
      </c>
      <c r="F9" s="80" t="e">
        <f>(#REF!)/100</f>
        <v>#REF!</v>
      </c>
      <c r="G9" s="80" t="e">
        <f>#REF!/100</f>
        <v>#REF!</v>
      </c>
      <c r="H9" s="78" t="e">
        <f>#REF!/100</f>
        <v>#REF!</v>
      </c>
      <c r="I9" s="79" t="e">
        <f>#REF!/100</f>
        <v>#REF!</v>
      </c>
      <c r="J9" s="79" t="e">
        <f>#REF!/100</f>
        <v>#REF!</v>
      </c>
      <c r="K9" s="79" t="e">
        <f>#REF!/100</f>
        <v>#REF!</v>
      </c>
      <c r="L9" s="79" t="e">
        <f>#REF!/100</f>
        <v>#REF!</v>
      </c>
    </row>
    <row r="10" spans="1:12" ht="16.5">
      <c r="A10" s="15">
        <v>3</v>
      </c>
      <c r="B10" s="11" t="s">
        <v>140</v>
      </c>
      <c r="C10" s="15" t="s">
        <v>133</v>
      </c>
      <c r="D10" s="16" t="e">
        <f>E10+F10+G10+H10+I10+J10+L10+K10</f>
        <v>#REF!</v>
      </c>
      <c r="E10" s="76" t="e">
        <f>#REF!/100</f>
        <v>#REF!</v>
      </c>
      <c r="F10" s="80" t="e">
        <f>#REF!/100</f>
        <v>#REF!</v>
      </c>
      <c r="G10" s="80" t="e">
        <f>#REF!/100</f>
        <v>#REF!</v>
      </c>
      <c r="H10" s="78" t="e">
        <f>#REF!/100</f>
        <v>#REF!</v>
      </c>
      <c r="I10" s="79" t="e">
        <f>#REF!/100</f>
        <v>#REF!</v>
      </c>
      <c r="J10" s="79" t="e">
        <f>#REF!/100</f>
        <v>#REF!</v>
      </c>
      <c r="K10" s="79"/>
      <c r="L10" s="79" t="e">
        <f>#REF!/100</f>
        <v>#REF!</v>
      </c>
    </row>
    <row r="11" spans="1:12" ht="16.5">
      <c r="A11" s="9">
        <v>4</v>
      </c>
      <c r="B11" s="11" t="s">
        <v>139</v>
      </c>
      <c r="C11" s="15" t="s">
        <v>133</v>
      </c>
      <c r="D11" s="16" t="e">
        <f>E11+F11+G11+H11+I11+J11+L11+K11</f>
        <v>#REF!</v>
      </c>
      <c r="E11" s="12" t="e">
        <f>#REF!/100</f>
        <v>#REF!</v>
      </c>
      <c r="F11" s="17" t="e">
        <f>#REF!/100</f>
        <v>#REF!</v>
      </c>
      <c r="G11" s="17" t="e">
        <f>#REF!/100</f>
        <v>#REF!</v>
      </c>
      <c r="H11" s="13" t="e">
        <f>#REF!/100</f>
        <v>#REF!</v>
      </c>
      <c r="I11" s="14" t="e">
        <f>#REF!/100</f>
        <v>#REF!</v>
      </c>
      <c r="J11" s="14" t="e">
        <f>#REF!/100</f>
        <v>#REF!</v>
      </c>
      <c r="K11" s="14" t="e">
        <f>#REF!/100</f>
        <v>#REF!</v>
      </c>
      <c r="L11" s="14" t="e">
        <f>#REF!/100</f>
        <v>#REF!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G6" sqref="G6"/>
    </sheetView>
  </sheetViews>
  <sheetFormatPr defaultColWidth="9.00390625" defaultRowHeight="14.25"/>
  <cols>
    <col min="1" max="1" width="9.00390625" style="18" customWidth="1"/>
    <col min="2" max="2" width="19.75390625" style="18" customWidth="1"/>
    <col min="3" max="3" width="9.625" style="18" customWidth="1"/>
    <col min="4" max="4" width="10.875" style="18" customWidth="1"/>
    <col min="5" max="5" width="12.25390625" style="18" customWidth="1"/>
    <col min="6" max="6" width="12.875" style="51" customWidth="1"/>
    <col min="7" max="16384" width="9.00390625" style="18" customWidth="1"/>
  </cols>
  <sheetData>
    <row r="1" spans="1:6" ht="36" customHeight="1">
      <c r="A1" s="131" t="s">
        <v>86</v>
      </c>
      <c r="B1" s="132"/>
      <c r="C1" s="132"/>
      <c r="D1" s="132"/>
      <c r="E1" s="132"/>
      <c r="F1" s="132"/>
    </row>
    <row r="2" spans="1:6" ht="29.25" customHeight="1">
      <c r="A2" s="133" t="s">
        <v>87</v>
      </c>
      <c r="B2" s="134"/>
      <c r="C2" s="134"/>
      <c r="D2" s="134"/>
      <c r="E2" s="134"/>
      <c r="F2" s="134"/>
    </row>
    <row r="3" spans="1:6" ht="3" customHeight="1" hidden="1">
      <c r="A3" s="19"/>
      <c r="B3" s="19"/>
      <c r="C3" s="19"/>
      <c r="D3" s="19"/>
      <c r="E3" s="19"/>
      <c r="F3" s="20"/>
    </row>
    <row r="4" spans="1:6" ht="35.25" customHeight="1">
      <c r="A4" s="135" t="s">
        <v>88</v>
      </c>
      <c r="B4" s="136"/>
      <c r="C4" s="136"/>
      <c r="D4" s="136"/>
      <c r="E4" s="136"/>
      <c r="F4" s="137"/>
    </row>
    <row r="5" spans="1:6" ht="15.75" customHeight="1">
      <c r="A5" s="21"/>
      <c r="B5" s="22"/>
      <c r="C5" s="22"/>
      <c r="D5" s="22"/>
      <c r="E5" s="22"/>
      <c r="F5" s="23" t="s">
        <v>89</v>
      </c>
    </row>
    <row r="6" spans="1:6" s="27" customFormat="1" ht="31.5" customHeight="1">
      <c r="A6" s="24" t="s">
        <v>74</v>
      </c>
      <c r="B6" s="24" t="s">
        <v>75</v>
      </c>
      <c r="C6" s="24" t="s">
        <v>0</v>
      </c>
      <c r="D6" s="24" t="s">
        <v>76</v>
      </c>
      <c r="E6" s="25" t="s">
        <v>77</v>
      </c>
      <c r="F6" s="26" t="s">
        <v>78</v>
      </c>
    </row>
    <row r="7" spans="1:6" ht="18" customHeight="1">
      <c r="A7" s="28" t="s">
        <v>1</v>
      </c>
      <c r="B7" s="29" t="s">
        <v>2</v>
      </c>
      <c r="C7" s="29"/>
      <c r="D7" s="29"/>
      <c r="E7" s="30"/>
      <c r="F7" s="31">
        <f>F8+F18</f>
        <v>605.6162367840001</v>
      </c>
    </row>
    <row r="8" spans="1:6" ht="18" customHeight="1">
      <c r="A8" s="29" t="s">
        <v>3</v>
      </c>
      <c r="B8" s="28" t="s">
        <v>4</v>
      </c>
      <c r="C8" s="29"/>
      <c r="D8" s="29"/>
      <c r="E8" s="30"/>
      <c r="F8" s="31">
        <f>F9+F12+F15</f>
        <v>575.134128</v>
      </c>
    </row>
    <row r="9" spans="1:6" ht="18" customHeight="1">
      <c r="A9" s="29">
        <v>1</v>
      </c>
      <c r="B9" s="28" t="s">
        <v>5</v>
      </c>
      <c r="C9" s="29"/>
      <c r="D9" s="29"/>
      <c r="E9" s="30"/>
      <c r="F9" s="31">
        <f>F10+F11</f>
        <v>206.13080000000002</v>
      </c>
    </row>
    <row r="10" spans="1:6" ht="18" customHeight="1">
      <c r="A10" s="29"/>
      <c r="B10" s="32" t="s">
        <v>79</v>
      </c>
      <c r="C10" s="33" t="s">
        <v>7</v>
      </c>
      <c r="D10" s="33">
        <v>3.53</v>
      </c>
      <c r="E10" s="34">
        <v>35.02</v>
      </c>
      <c r="F10" s="35">
        <f>D10*E10</f>
        <v>123.62060000000001</v>
      </c>
    </row>
    <row r="11" spans="1:6" ht="18" customHeight="1">
      <c r="A11" s="29"/>
      <c r="B11" s="32" t="s">
        <v>6</v>
      </c>
      <c r="C11" s="33" t="s">
        <v>7</v>
      </c>
      <c r="D11" s="33">
        <v>4.14</v>
      </c>
      <c r="E11" s="34">
        <v>19.93</v>
      </c>
      <c r="F11" s="35">
        <f>D11*E11</f>
        <v>82.5102</v>
      </c>
    </row>
    <row r="12" spans="1:6" ht="18" customHeight="1">
      <c r="A12" s="29">
        <v>2</v>
      </c>
      <c r="B12" s="28" t="s">
        <v>68</v>
      </c>
      <c r="C12" s="29"/>
      <c r="D12" s="29"/>
      <c r="E12" s="30"/>
      <c r="F12" s="31">
        <f>SUM(F13:F14)</f>
        <v>354.876228</v>
      </c>
    </row>
    <row r="13" spans="1:6" ht="18" customHeight="1">
      <c r="A13" s="29"/>
      <c r="B13" s="28" t="s">
        <v>80</v>
      </c>
      <c r="C13" s="36" t="s">
        <v>73</v>
      </c>
      <c r="D13" s="37">
        <v>2.1</v>
      </c>
      <c r="E13" s="30">
        <f>'[4]配'!F6</f>
        <v>156.471</v>
      </c>
      <c r="F13" s="31">
        <f>E13*D13</f>
        <v>328.58910000000003</v>
      </c>
    </row>
    <row r="14" spans="1:6" ht="18" customHeight="1">
      <c r="A14" s="29"/>
      <c r="B14" s="28" t="s">
        <v>81</v>
      </c>
      <c r="C14" s="38"/>
      <c r="D14" s="39">
        <v>0.08</v>
      </c>
      <c r="E14" s="30">
        <f>F13</f>
        <v>328.58910000000003</v>
      </c>
      <c r="F14" s="31">
        <f>E14*D14</f>
        <v>26.287128000000003</v>
      </c>
    </row>
    <row r="15" spans="1:6" ht="18" customHeight="1">
      <c r="A15" s="29">
        <v>3</v>
      </c>
      <c r="B15" s="28" t="s">
        <v>69</v>
      </c>
      <c r="C15" s="29"/>
      <c r="D15" s="29"/>
      <c r="E15" s="30"/>
      <c r="F15" s="31">
        <f>SUM(F16:F17)</f>
        <v>14.127100000000002</v>
      </c>
    </row>
    <row r="16" spans="1:6" ht="18" customHeight="1">
      <c r="A16" s="29"/>
      <c r="B16" s="28" t="s">
        <v>82</v>
      </c>
      <c r="C16" s="29" t="s">
        <v>90</v>
      </c>
      <c r="D16" s="29">
        <v>0.07</v>
      </c>
      <c r="E16" s="30">
        <f>'[4]台班'!C11</f>
        <v>133.93</v>
      </c>
      <c r="F16" s="31">
        <f aca="true" t="shared" si="0" ref="F16:F24">E16*D16</f>
        <v>9.375100000000002</v>
      </c>
    </row>
    <row r="17" spans="1:6" ht="18" customHeight="1">
      <c r="A17" s="29"/>
      <c r="B17" s="28" t="s">
        <v>83</v>
      </c>
      <c r="C17" s="29" t="s">
        <v>90</v>
      </c>
      <c r="D17" s="29">
        <v>0.88</v>
      </c>
      <c r="E17" s="30">
        <v>5.4</v>
      </c>
      <c r="F17" s="31">
        <f t="shared" si="0"/>
        <v>4.752000000000001</v>
      </c>
    </row>
    <row r="18" spans="1:6" ht="18" customHeight="1">
      <c r="A18" s="29" t="s">
        <v>8</v>
      </c>
      <c r="B18" s="28" t="s">
        <v>9</v>
      </c>
      <c r="C18" s="29"/>
      <c r="D18" s="40">
        <v>0.053</v>
      </c>
      <c r="E18" s="30">
        <f>F8</f>
        <v>575.134128</v>
      </c>
      <c r="F18" s="31">
        <f t="shared" si="0"/>
        <v>30.482108784</v>
      </c>
    </row>
    <row r="19" spans="1:6" ht="18" customHeight="1">
      <c r="A19" s="28" t="s">
        <v>10</v>
      </c>
      <c r="B19" s="28" t="s">
        <v>11</v>
      </c>
      <c r="C19" s="29"/>
      <c r="D19" s="41">
        <v>0.05</v>
      </c>
      <c r="E19" s="30">
        <f>F7</f>
        <v>605.6162367840001</v>
      </c>
      <c r="F19" s="31">
        <f t="shared" si="0"/>
        <v>30.280811839200005</v>
      </c>
    </row>
    <row r="20" spans="1:6" ht="18" customHeight="1">
      <c r="A20" s="28" t="s">
        <v>12</v>
      </c>
      <c r="B20" s="28" t="s">
        <v>13</v>
      </c>
      <c r="C20" s="29"/>
      <c r="D20" s="41">
        <v>0.07</v>
      </c>
      <c r="E20" s="30">
        <f>F19+E19</f>
        <v>635.8970486232001</v>
      </c>
      <c r="F20" s="31">
        <f t="shared" si="0"/>
        <v>44.512793403624016</v>
      </c>
    </row>
    <row r="21" spans="1:6" ht="18" customHeight="1">
      <c r="A21" s="32" t="s">
        <v>14</v>
      </c>
      <c r="B21" s="42" t="s">
        <v>15</v>
      </c>
      <c r="C21" s="33"/>
      <c r="D21" s="43"/>
      <c r="E21" s="34"/>
      <c r="F21" s="44">
        <f>SUM(F22:F23)</f>
        <v>214.51500000000004</v>
      </c>
    </row>
    <row r="22" spans="1:6" ht="18" customHeight="1">
      <c r="A22" s="33">
        <v>1</v>
      </c>
      <c r="B22" s="42" t="s">
        <v>91</v>
      </c>
      <c r="C22" s="45" t="s">
        <v>92</v>
      </c>
      <c r="D22" s="34">
        <f>0.261*D13</f>
        <v>0.5481</v>
      </c>
      <c r="E22" s="34">
        <v>200</v>
      </c>
      <c r="F22" s="44">
        <f>D22*E22</f>
        <v>109.62</v>
      </c>
    </row>
    <row r="23" spans="1:6" ht="18" customHeight="1">
      <c r="A23" s="33">
        <v>2</v>
      </c>
      <c r="B23" s="42" t="s">
        <v>84</v>
      </c>
      <c r="C23" s="45" t="s">
        <v>73</v>
      </c>
      <c r="D23" s="34">
        <f>1.11*D13</f>
        <v>2.3310000000000004</v>
      </c>
      <c r="E23" s="34">
        <v>45</v>
      </c>
      <c r="F23" s="44">
        <f>D23*E23</f>
        <v>104.89500000000002</v>
      </c>
    </row>
    <row r="24" spans="1:6" ht="18" customHeight="1">
      <c r="A24" s="28" t="s">
        <v>16</v>
      </c>
      <c r="B24" s="28" t="s">
        <v>17</v>
      </c>
      <c r="C24" s="29"/>
      <c r="D24" s="46">
        <v>0.0322</v>
      </c>
      <c r="E24" s="30">
        <f>E20+F20+F21</f>
        <v>894.9248420268243</v>
      </c>
      <c r="F24" s="31">
        <f t="shared" si="0"/>
        <v>28.81657991326374</v>
      </c>
    </row>
    <row r="25" spans="1:6" ht="18" customHeight="1">
      <c r="A25" s="47"/>
      <c r="B25" s="47" t="s">
        <v>67</v>
      </c>
      <c r="C25" s="29"/>
      <c r="D25" s="29"/>
      <c r="E25" s="29"/>
      <c r="F25" s="31">
        <f>F24+F21+F20+F19+F7</f>
        <v>923.7414219400879</v>
      </c>
    </row>
    <row r="26" spans="1:6" ht="18" customHeight="1">
      <c r="A26" s="47"/>
      <c r="B26" s="47" t="s">
        <v>85</v>
      </c>
      <c r="C26" s="48"/>
      <c r="D26" s="48"/>
      <c r="E26" s="48"/>
      <c r="F26" s="31">
        <f>F25/100</f>
        <v>9.237414219400879</v>
      </c>
    </row>
    <row r="27" spans="1:6" ht="18" customHeight="1">
      <c r="A27" s="47"/>
      <c r="B27" s="48"/>
      <c r="C27" s="48"/>
      <c r="D27" s="48"/>
      <c r="E27" s="48"/>
      <c r="F27" s="49"/>
    </row>
    <row r="28" spans="1:6" ht="18" customHeight="1">
      <c r="A28" s="48"/>
      <c r="B28" s="48"/>
      <c r="C28" s="48"/>
      <c r="D28" s="48"/>
      <c r="E28" s="48"/>
      <c r="F28" s="50"/>
    </row>
    <row r="29" spans="1:6" ht="18" customHeight="1">
      <c r="A29" s="48"/>
      <c r="B29" s="48"/>
      <c r="C29" s="48"/>
      <c r="D29" s="48"/>
      <c r="E29" s="48"/>
      <c r="F29" s="50"/>
    </row>
    <row r="30" spans="1:6" ht="18" customHeight="1">
      <c r="A30" s="48"/>
      <c r="B30" s="48"/>
      <c r="C30" s="48"/>
      <c r="D30" s="48"/>
      <c r="E30" s="48"/>
      <c r="F30" s="50"/>
    </row>
    <row r="31" spans="1:6" ht="14.25">
      <c r="A31" s="48"/>
      <c r="B31" s="48"/>
      <c r="C31" s="48"/>
      <c r="D31" s="48"/>
      <c r="E31" s="48"/>
      <c r="F31" s="50"/>
    </row>
    <row r="32" spans="1:6" ht="14.25">
      <c r="A32" s="48"/>
      <c r="B32" s="48"/>
      <c r="C32" s="48"/>
      <c r="D32" s="48"/>
      <c r="E32" s="48"/>
      <c r="F32" s="50"/>
    </row>
    <row r="33" spans="1:6" ht="14.25">
      <c r="A33" s="48"/>
      <c r="B33" s="48"/>
      <c r="C33" s="48"/>
      <c r="D33" s="48"/>
      <c r="E33" s="48"/>
      <c r="F33" s="50"/>
    </row>
    <row r="34" spans="1:6" ht="14.25">
      <c r="A34" s="48"/>
      <c r="B34" s="48"/>
      <c r="C34" s="48"/>
      <c r="D34" s="48"/>
      <c r="E34" s="48"/>
      <c r="F34" s="50"/>
    </row>
  </sheetData>
  <sheetProtection/>
  <mergeCells count="3">
    <mergeCell ref="A1:F1"/>
    <mergeCell ref="A2:F2"/>
    <mergeCell ref="A4:F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zoomScalePageLayoutView="0" workbookViewId="0" topLeftCell="A1">
      <selection activeCell="L14" sqref="L14"/>
    </sheetView>
  </sheetViews>
  <sheetFormatPr defaultColWidth="9.00390625" defaultRowHeight="14.25"/>
  <cols>
    <col min="1" max="1" width="6.125" style="52" customWidth="1"/>
    <col min="2" max="2" width="22.00390625" style="52" customWidth="1"/>
    <col min="3" max="3" width="7.125" style="52" customWidth="1"/>
    <col min="4" max="4" width="9.625" style="52" customWidth="1"/>
    <col min="5" max="5" width="12.625" style="52" customWidth="1"/>
    <col min="6" max="6" width="14.00390625" style="52" customWidth="1"/>
    <col min="7" max="7" width="9.50390625" style="52" customWidth="1"/>
    <col min="8" max="16384" width="9.00390625" style="52" customWidth="1"/>
  </cols>
  <sheetData>
    <row r="1" spans="1:7" ht="44.25" customHeight="1">
      <c r="A1" s="143" t="s">
        <v>95</v>
      </c>
      <c r="B1" s="143"/>
      <c r="C1" s="143"/>
      <c r="D1" s="143"/>
      <c r="E1" s="143"/>
      <c r="F1" s="143"/>
      <c r="G1" s="143"/>
    </row>
    <row r="2" spans="1:7" ht="19.5" customHeight="1">
      <c r="A2" s="144" t="s">
        <v>96</v>
      </c>
      <c r="B2" s="144"/>
      <c r="C2" s="145" t="s">
        <v>97</v>
      </c>
      <c r="D2" s="146"/>
      <c r="E2" s="146"/>
      <c r="F2" s="147" t="s">
        <v>98</v>
      </c>
      <c r="G2" s="148"/>
    </row>
    <row r="3" spans="1:7" ht="19.5" customHeight="1">
      <c r="A3" s="138" t="s">
        <v>99</v>
      </c>
      <c r="B3" s="139"/>
      <c r="C3" s="139"/>
      <c r="D3" s="139"/>
      <c r="E3" s="139"/>
      <c r="F3" s="139"/>
      <c r="G3" s="139"/>
    </row>
    <row r="4" spans="1:7" ht="19.5" customHeight="1">
      <c r="A4" s="140" t="s">
        <v>100</v>
      </c>
      <c r="B4" s="141"/>
      <c r="C4" s="141"/>
      <c r="D4" s="141"/>
      <c r="E4" s="141"/>
      <c r="F4" s="141"/>
      <c r="G4" s="142"/>
    </row>
    <row r="5" spans="1:7" ht="43.5" customHeight="1">
      <c r="A5" s="53" t="s">
        <v>101</v>
      </c>
      <c r="B5" s="54" t="s">
        <v>102</v>
      </c>
      <c r="C5" s="54" t="s">
        <v>103</v>
      </c>
      <c r="D5" s="54" t="s">
        <v>104</v>
      </c>
      <c r="E5" s="55" t="s">
        <v>105</v>
      </c>
      <c r="F5" s="55" t="s">
        <v>106</v>
      </c>
      <c r="G5" s="54" t="s">
        <v>107</v>
      </c>
    </row>
    <row r="6" spans="1:7" ht="19.5" customHeight="1">
      <c r="A6" s="56" t="s">
        <v>108</v>
      </c>
      <c r="B6" s="56" t="s">
        <v>109</v>
      </c>
      <c r="C6" s="56"/>
      <c r="D6" s="57"/>
      <c r="E6" s="57"/>
      <c r="F6" s="58" t="e">
        <f>F7+F13</f>
        <v>#REF!</v>
      </c>
      <c r="G6" s="56"/>
    </row>
    <row r="7" spans="1:7" ht="19.5" customHeight="1">
      <c r="A7" s="56" t="s">
        <v>110</v>
      </c>
      <c r="B7" s="56" t="s">
        <v>111</v>
      </c>
      <c r="C7" s="56"/>
      <c r="D7" s="57"/>
      <c r="E7" s="57"/>
      <c r="F7" s="58" t="e">
        <f>F8+F11+F10</f>
        <v>#REF!</v>
      </c>
      <c r="G7" s="56"/>
    </row>
    <row r="8" spans="1:7" ht="19.5" customHeight="1">
      <c r="A8" s="56">
        <v>1</v>
      </c>
      <c r="B8" s="56" t="s">
        <v>112</v>
      </c>
      <c r="C8" s="59"/>
      <c r="D8" s="57"/>
      <c r="E8" s="57"/>
      <c r="F8" s="58">
        <f>SUM(F9:F9)</f>
        <v>7.7727</v>
      </c>
      <c r="G8" s="56"/>
    </row>
    <row r="9" spans="1:7" ht="19.5" customHeight="1">
      <c r="A9" s="56"/>
      <c r="B9" s="56" t="s">
        <v>113</v>
      </c>
      <c r="C9" s="59" t="s">
        <v>114</v>
      </c>
      <c r="D9" s="57">
        <v>0.39</v>
      </c>
      <c r="E9" s="57">
        <v>19.93</v>
      </c>
      <c r="F9" s="58">
        <f>D9*E9</f>
        <v>7.7727</v>
      </c>
      <c r="G9" s="56"/>
    </row>
    <row r="10" spans="1:7" ht="19.5" customHeight="1">
      <c r="A10" s="56">
        <v>2</v>
      </c>
      <c r="B10" s="56" t="s">
        <v>115</v>
      </c>
      <c r="C10" s="60" t="s">
        <v>116</v>
      </c>
      <c r="D10" s="61">
        <v>10</v>
      </c>
      <c r="E10" s="57" t="e">
        <f>F8+F11</f>
        <v>#REF!</v>
      </c>
      <c r="F10" s="58" t="e">
        <f>D10%*E10</f>
        <v>#REF!</v>
      </c>
      <c r="G10" s="56"/>
    </row>
    <row r="11" spans="1:7" ht="19.5" customHeight="1">
      <c r="A11" s="56">
        <v>3</v>
      </c>
      <c r="B11" s="56" t="s">
        <v>117</v>
      </c>
      <c r="C11" s="59"/>
      <c r="D11" s="57"/>
      <c r="E11" s="57"/>
      <c r="F11" s="58" t="e">
        <f>SUM(F12:F12)</f>
        <v>#REF!</v>
      </c>
      <c r="G11" s="56"/>
    </row>
    <row r="12" spans="1:7" ht="19.5" customHeight="1">
      <c r="A12" s="56"/>
      <c r="B12" s="56" t="s">
        <v>118</v>
      </c>
      <c r="C12" s="59" t="s">
        <v>119</v>
      </c>
      <c r="D12" s="57">
        <v>0.55</v>
      </c>
      <c r="E12" s="57" t="e">
        <f>#REF!</f>
        <v>#REF!</v>
      </c>
      <c r="F12" s="58" t="e">
        <f>D12*E12</f>
        <v>#REF!</v>
      </c>
      <c r="G12" s="56"/>
    </row>
    <row r="13" spans="1:7" ht="19.5" customHeight="1">
      <c r="A13" s="56" t="s">
        <v>120</v>
      </c>
      <c r="B13" s="56" t="s">
        <v>121</v>
      </c>
      <c r="C13" s="60" t="s">
        <v>116</v>
      </c>
      <c r="D13" s="61">
        <v>5.3</v>
      </c>
      <c r="E13" s="57" t="e">
        <f>F7</f>
        <v>#REF!</v>
      </c>
      <c r="F13" s="58" t="e">
        <f>D13%*E13</f>
        <v>#REF!</v>
      </c>
      <c r="G13" s="56"/>
    </row>
    <row r="14" spans="1:7" ht="19.5" customHeight="1">
      <c r="A14" s="56" t="s">
        <v>122</v>
      </c>
      <c r="B14" s="56" t="s">
        <v>123</v>
      </c>
      <c r="C14" s="60" t="s">
        <v>116</v>
      </c>
      <c r="D14" s="61">
        <v>5</v>
      </c>
      <c r="E14" s="57" t="e">
        <f>F6</f>
        <v>#REF!</v>
      </c>
      <c r="F14" s="58" t="e">
        <f>D14%*E14</f>
        <v>#REF!</v>
      </c>
      <c r="G14" s="56"/>
    </row>
    <row r="15" spans="1:7" ht="19.5" customHeight="1">
      <c r="A15" s="56" t="s">
        <v>124</v>
      </c>
      <c r="B15" s="56" t="s">
        <v>125</v>
      </c>
      <c r="C15" s="60" t="s">
        <v>116</v>
      </c>
      <c r="D15" s="61">
        <v>7</v>
      </c>
      <c r="E15" s="57" t="e">
        <f>F6+F14</f>
        <v>#REF!</v>
      </c>
      <c r="F15" s="58" t="e">
        <f>D15%*E15</f>
        <v>#REF!</v>
      </c>
      <c r="G15" s="56"/>
    </row>
    <row r="16" spans="1:7" ht="19.5" customHeight="1">
      <c r="A16" s="62" t="s">
        <v>14</v>
      </c>
      <c r="B16" s="63" t="s">
        <v>126</v>
      </c>
      <c r="C16" s="64"/>
      <c r="D16" s="65"/>
      <c r="E16" s="66"/>
      <c r="F16" s="67">
        <f>SUM(F17:F17)</f>
        <v>150.12250000000003</v>
      </c>
      <c r="G16" s="56"/>
    </row>
    <row r="17" spans="1:7" ht="19.5" customHeight="1">
      <c r="A17" s="62"/>
      <c r="B17" s="68" t="str">
        <f>B12</f>
        <v>推土机74KW</v>
      </c>
      <c r="C17" s="69" t="s">
        <v>119</v>
      </c>
      <c r="D17" s="70">
        <f>D12</f>
        <v>0.55</v>
      </c>
      <c r="E17" s="70">
        <f>53*(8.65-3.5)</f>
        <v>272.95000000000005</v>
      </c>
      <c r="F17" s="71">
        <f>D17*E17</f>
        <v>150.12250000000003</v>
      </c>
      <c r="G17" s="56"/>
    </row>
    <row r="18" spans="1:7" ht="19.5" customHeight="1">
      <c r="A18" s="62" t="s">
        <v>127</v>
      </c>
      <c r="B18" s="62" t="s">
        <v>128</v>
      </c>
      <c r="C18" s="64"/>
      <c r="D18" s="72">
        <v>0.0322</v>
      </c>
      <c r="E18" s="66" t="e">
        <f>E15+F15+F16</f>
        <v>#REF!</v>
      </c>
      <c r="F18" s="67" t="e">
        <f>E18*D18</f>
        <v>#REF!</v>
      </c>
      <c r="G18" s="56"/>
    </row>
    <row r="19" spans="1:7" ht="19.5" customHeight="1">
      <c r="A19" s="68"/>
      <c r="B19" s="69" t="s">
        <v>129</v>
      </c>
      <c r="C19" s="68"/>
      <c r="D19" s="69"/>
      <c r="E19" s="69"/>
      <c r="F19" s="71" t="e">
        <f>F6+F14+F15+F16+F18</f>
        <v>#REF!</v>
      </c>
      <c r="G19" s="56"/>
    </row>
    <row r="20" spans="1:7" ht="19.5" customHeight="1">
      <c r="A20" s="68"/>
      <c r="B20" s="69" t="s">
        <v>130</v>
      </c>
      <c r="C20" s="68"/>
      <c r="D20" s="69"/>
      <c r="E20" s="69"/>
      <c r="F20" s="71" t="e">
        <f>0.01*F19</f>
        <v>#REF!</v>
      </c>
      <c r="G20" s="56"/>
    </row>
    <row r="21" spans="1:7" ht="19.5" customHeight="1">
      <c r="A21" s="56"/>
      <c r="B21" s="56"/>
      <c r="C21" s="56"/>
      <c r="D21" s="56"/>
      <c r="E21" s="56"/>
      <c r="F21" s="56"/>
      <c r="G21" s="56"/>
    </row>
    <row r="22" spans="1:7" ht="19.5" customHeight="1">
      <c r="A22" s="56"/>
      <c r="B22" s="56"/>
      <c r="C22" s="56"/>
      <c r="D22" s="56"/>
      <c r="E22" s="56"/>
      <c r="F22" s="56"/>
      <c r="G22" s="56"/>
    </row>
    <row r="23" spans="1:7" ht="19.5" customHeight="1">
      <c r="A23" s="56"/>
      <c r="B23" s="56"/>
      <c r="C23" s="56"/>
      <c r="D23" s="56"/>
      <c r="E23" s="56"/>
      <c r="F23" s="56"/>
      <c r="G23" s="56"/>
    </row>
    <row r="24" spans="1:7" ht="19.5" customHeight="1">
      <c r="A24" s="56"/>
      <c r="B24" s="56"/>
      <c r="C24" s="56"/>
      <c r="D24" s="56"/>
      <c r="E24" s="56"/>
      <c r="F24" s="56"/>
      <c r="G24" s="56"/>
    </row>
    <row r="25" spans="1:7" ht="19.5" customHeight="1">
      <c r="A25" s="56"/>
      <c r="B25" s="56"/>
      <c r="C25" s="56"/>
      <c r="D25" s="56"/>
      <c r="E25" s="56"/>
      <c r="F25" s="56"/>
      <c r="G25" s="56"/>
    </row>
    <row r="26" spans="1:7" ht="19.5" customHeight="1">
      <c r="A26" s="56"/>
      <c r="B26" s="56"/>
      <c r="C26" s="56"/>
      <c r="D26" s="56"/>
      <c r="E26" s="56"/>
      <c r="F26" s="56"/>
      <c r="G26" s="56"/>
    </row>
    <row r="27" spans="1:7" ht="19.5" customHeight="1">
      <c r="A27" s="56"/>
      <c r="B27" s="56"/>
      <c r="C27" s="56"/>
      <c r="D27" s="56"/>
      <c r="E27" s="56"/>
      <c r="F27" s="56"/>
      <c r="G27" s="56"/>
    </row>
    <row r="28" ht="19.5" customHeight="1"/>
  </sheetData>
  <sheetProtection/>
  <mergeCells count="6">
    <mergeCell ref="A3:G3"/>
    <mergeCell ref="A4:G4"/>
    <mergeCell ref="A1:G1"/>
    <mergeCell ref="A2:B2"/>
    <mergeCell ref="C2:E2"/>
    <mergeCell ref="F2:G2"/>
  </mergeCells>
  <printOptions horizontalCentered="1" verticalCentered="1"/>
  <pageMargins left="0.7480314960629921" right="0.7480314960629921" top="0.3937007874015748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PageLayoutView="0" workbookViewId="0" topLeftCell="A7">
      <selection activeCell="A2" sqref="A2:C2"/>
    </sheetView>
  </sheetViews>
  <sheetFormatPr defaultColWidth="9.00390625" defaultRowHeight="14.25"/>
  <cols>
    <col min="1" max="1" width="6.25390625" style="1" customWidth="1"/>
    <col min="2" max="2" width="20.75390625" style="1" customWidth="1"/>
    <col min="3" max="3" width="9.00390625" style="1" customWidth="1"/>
    <col min="4" max="4" width="10.50390625" style="1" bestFit="1" customWidth="1"/>
    <col min="5" max="5" width="10.875" style="1" customWidth="1"/>
    <col min="6" max="6" width="11.875" style="7" customWidth="1"/>
    <col min="7" max="16384" width="9.00390625" style="1" customWidth="1"/>
  </cols>
  <sheetData>
    <row r="1" spans="1:6" ht="33.75" customHeight="1">
      <c r="A1" s="152" t="s">
        <v>18</v>
      </c>
      <c r="B1" s="152"/>
      <c r="C1" s="152"/>
      <c r="D1" s="152"/>
      <c r="E1" s="152"/>
      <c r="F1" s="152"/>
    </row>
    <row r="2" spans="1:6" ht="14.25">
      <c r="A2" s="153" t="s">
        <v>71</v>
      </c>
      <c r="B2" s="154"/>
      <c r="C2" s="154"/>
      <c r="E2" s="155" t="s">
        <v>72</v>
      </c>
      <c r="F2" s="154"/>
    </row>
    <row r="3" spans="1:6" ht="14.25">
      <c r="A3" s="156" t="s">
        <v>19</v>
      </c>
      <c r="B3" s="156"/>
      <c r="E3" s="157" t="s">
        <v>20</v>
      </c>
      <c r="F3" s="157"/>
    </row>
    <row r="4" spans="1:6" ht="39.75" customHeight="1">
      <c r="A4" s="149" t="s">
        <v>21</v>
      </c>
      <c r="B4" s="150"/>
      <c r="C4" s="150"/>
      <c r="D4" s="150"/>
      <c r="E4" s="150"/>
      <c r="F4" s="151"/>
    </row>
    <row r="5" spans="1:6" s="4" customFormat="1" ht="19.5" customHeight="1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3" t="s">
        <v>27</v>
      </c>
    </row>
    <row r="6" spans="1:6" s="4" customFormat="1" ht="19.5" customHeight="1">
      <c r="A6" s="2" t="s">
        <v>28</v>
      </c>
      <c r="B6" s="2" t="s">
        <v>29</v>
      </c>
      <c r="C6" s="2" t="s">
        <v>30</v>
      </c>
      <c r="D6" s="2"/>
      <c r="E6" s="2"/>
      <c r="F6" s="3">
        <f>F7+F18</f>
        <v>23631.9522894</v>
      </c>
    </row>
    <row r="7" spans="1:6" s="4" customFormat="1" ht="19.5" customHeight="1">
      <c r="A7" s="2" t="s">
        <v>31</v>
      </c>
      <c r="B7" s="2" t="s">
        <v>32</v>
      </c>
      <c r="C7" s="2" t="s">
        <v>30</v>
      </c>
      <c r="D7" s="2"/>
      <c r="E7" s="2"/>
      <c r="F7" s="3">
        <f>F8+F11+F15</f>
        <v>22442.4998</v>
      </c>
    </row>
    <row r="8" spans="1:6" s="4" customFormat="1" ht="19.5" customHeight="1">
      <c r="A8" s="2" t="s">
        <v>33</v>
      </c>
      <c r="B8" s="2" t="s">
        <v>34</v>
      </c>
      <c r="C8" s="2" t="s">
        <v>30</v>
      </c>
      <c r="D8" s="2"/>
      <c r="E8" s="2"/>
      <c r="F8" s="3">
        <f>SUM(F9:F10)</f>
        <v>1108.4515999999999</v>
      </c>
    </row>
    <row r="9" spans="1:6" s="4" customFormat="1" ht="19.5" customHeight="1">
      <c r="A9" s="2"/>
      <c r="B9" s="2" t="s">
        <v>35</v>
      </c>
      <c r="C9" s="2" t="s">
        <v>36</v>
      </c>
      <c r="D9" s="2">
        <v>13.6</v>
      </c>
      <c r="E9" s="2">
        <v>35.02</v>
      </c>
      <c r="F9" s="3">
        <f>D9*E9</f>
        <v>476.27200000000005</v>
      </c>
    </row>
    <row r="10" spans="1:6" s="4" customFormat="1" ht="19.5" customHeight="1">
      <c r="A10" s="2"/>
      <c r="B10" s="2" t="s">
        <v>37</v>
      </c>
      <c r="C10" s="2" t="s">
        <v>36</v>
      </c>
      <c r="D10" s="2">
        <v>31.72</v>
      </c>
      <c r="E10" s="2">
        <v>19.93</v>
      </c>
      <c r="F10" s="3">
        <f aca="true" t="shared" si="0" ref="F10:F16">D10*E10</f>
        <v>632.1795999999999</v>
      </c>
    </row>
    <row r="11" spans="1:6" s="4" customFormat="1" ht="19.5" customHeight="1">
      <c r="A11" s="2" t="s">
        <v>38</v>
      </c>
      <c r="B11" s="2" t="s">
        <v>39</v>
      </c>
      <c r="C11" s="2" t="s">
        <v>30</v>
      </c>
      <c r="D11" s="2"/>
      <c r="E11" s="2"/>
      <c r="F11" s="3">
        <f>SUM(F12:F14)</f>
        <v>20907</v>
      </c>
    </row>
    <row r="12" spans="1:6" s="4" customFormat="1" ht="19.5" customHeight="1">
      <c r="A12" s="2"/>
      <c r="B12" s="2" t="s">
        <v>40</v>
      </c>
      <c r="C12" s="2" t="s">
        <v>41</v>
      </c>
      <c r="D12" s="2">
        <v>550</v>
      </c>
      <c r="E12" s="2">
        <v>28</v>
      </c>
      <c r="F12" s="3">
        <f t="shared" si="0"/>
        <v>15400</v>
      </c>
    </row>
    <row r="13" spans="1:6" s="4" customFormat="1" ht="19.5" customHeight="1">
      <c r="A13" s="2"/>
      <c r="B13" s="5" t="s">
        <v>42</v>
      </c>
      <c r="C13" s="2" t="s">
        <v>43</v>
      </c>
      <c r="D13" s="2">
        <v>106</v>
      </c>
      <c r="E13" s="2">
        <v>50</v>
      </c>
      <c r="F13" s="3">
        <f t="shared" si="0"/>
        <v>5300</v>
      </c>
    </row>
    <row r="14" spans="1:6" s="4" customFormat="1" ht="19.5" customHeight="1">
      <c r="A14" s="2"/>
      <c r="B14" s="2" t="s">
        <v>44</v>
      </c>
      <c r="C14" s="2" t="s">
        <v>45</v>
      </c>
      <c r="D14" s="2">
        <v>1</v>
      </c>
      <c r="E14" s="3">
        <f>SUM(F12:F13)</f>
        <v>20700</v>
      </c>
      <c r="F14" s="3">
        <f>D14%*E14</f>
        <v>207</v>
      </c>
    </row>
    <row r="15" spans="1:6" s="4" customFormat="1" ht="19.5" customHeight="1">
      <c r="A15" s="2" t="s">
        <v>46</v>
      </c>
      <c r="B15" s="2" t="s">
        <v>47</v>
      </c>
      <c r="C15" s="2" t="s">
        <v>30</v>
      </c>
      <c r="D15" s="2"/>
      <c r="E15" s="2"/>
      <c r="F15" s="3">
        <f>SUM(F16:F17)</f>
        <v>427.0482</v>
      </c>
    </row>
    <row r="16" spans="1:6" s="4" customFormat="1" ht="19.5" customHeight="1">
      <c r="A16" s="2"/>
      <c r="B16" s="2" t="s">
        <v>48</v>
      </c>
      <c r="C16" s="2" t="s">
        <v>49</v>
      </c>
      <c r="D16" s="2">
        <v>78.3</v>
      </c>
      <c r="E16" s="2">
        <v>5.4</v>
      </c>
      <c r="F16" s="3">
        <f t="shared" si="0"/>
        <v>422.82</v>
      </c>
    </row>
    <row r="17" spans="1:6" s="4" customFormat="1" ht="19.5" customHeight="1">
      <c r="A17" s="2"/>
      <c r="B17" s="2" t="s">
        <v>50</v>
      </c>
      <c r="C17" s="2" t="s">
        <v>45</v>
      </c>
      <c r="D17" s="2">
        <v>1</v>
      </c>
      <c r="E17" s="3">
        <f>F16</f>
        <v>422.82</v>
      </c>
      <c r="F17" s="3">
        <f>D17%*E17</f>
        <v>4.2282</v>
      </c>
    </row>
    <row r="18" spans="1:6" s="4" customFormat="1" ht="19.5" customHeight="1">
      <c r="A18" s="2" t="s">
        <v>51</v>
      </c>
      <c r="B18" s="2" t="s">
        <v>52</v>
      </c>
      <c r="C18" s="2" t="s">
        <v>45</v>
      </c>
      <c r="D18" s="3">
        <f>F7</f>
        <v>22442.4998</v>
      </c>
      <c r="E18" s="2">
        <v>5.3</v>
      </c>
      <c r="F18" s="3">
        <f>D18*E18%</f>
        <v>1189.4524894</v>
      </c>
    </row>
    <row r="19" spans="1:6" s="4" customFormat="1" ht="19.5" customHeight="1">
      <c r="A19" s="2" t="s">
        <v>53</v>
      </c>
      <c r="B19" s="2" t="s">
        <v>54</v>
      </c>
      <c r="C19" s="2" t="s">
        <v>45</v>
      </c>
      <c r="D19" s="3">
        <f>F6</f>
        <v>23631.9522894</v>
      </c>
      <c r="E19" s="2">
        <v>7</v>
      </c>
      <c r="F19" s="3">
        <f>D19*E19%</f>
        <v>1654.2366602580003</v>
      </c>
    </row>
    <row r="20" spans="1:6" s="4" customFormat="1" ht="19.5" customHeight="1">
      <c r="A20" s="2" t="s">
        <v>55</v>
      </c>
      <c r="B20" s="2" t="s">
        <v>56</v>
      </c>
      <c r="C20" s="2" t="s">
        <v>45</v>
      </c>
      <c r="D20" s="3">
        <f>D19+F19</f>
        <v>25286.188949658</v>
      </c>
      <c r="E20" s="2">
        <v>7</v>
      </c>
      <c r="F20" s="3">
        <f>D20*E20%</f>
        <v>1770.0332264760602</v>
      </c>
    </row>
    <row r="21" spans="1:6" s="4" customFormat="1" ht="19.5" customHeight="1">
      <c r="A21" s="2" t="s">
        <v>57</v>
      </c>
      <c r="B21" s="2" t="s">
        <v>58</v>
      </c>
      <c r="C21" s="2" t="s">
        <v>30</v>
      </c>
      <c r="D21" s="2"/>
      <c r="E21" s="2"/>
      <c r="F21" s="3">
        <f>SUM(F22)</f>
        <v>1060</v>
      </c>
    </row>
    <row r="22" spans="1:6" s="4" customFormat="1" ht="19.5" customHeight="1">
      <c r="A22" s="2"/>
      <c r="B22" s="5" t="s">
        <v>42</v>
      </c>
      <c r="C22" s="2" t="s">
        <v>43</v>
      </c>
      <c r="D22" s="2">
        <v>106</v>
      </c>
      <c r="E22" s="2">
        <v>10</v>
      </c>
      <c r="F22" s="3">
        <f>D22*E22</f>
        <v>1060</v>
      </c>
    </row>
    <row r="23" spans="1:6" s="4" customFormat="1" ht="19.5" customHeight="1">
      <c r="A23" s="2" t="s">
        <v>59</v>
      </c>
      <c r="B23" s="2" t="s">
        <v>60</v>
      </c>
      <c r="C23" s="2" t="s">
        <v>30</v>
      </c>
      <c r="D23" s="2"/>
      <c r="E23" s="2"/>
      <c r="F23" s="3"/>
    </row>
    <row r="24" spans="1:6" s="4" customFormat="1" ht="19.5" customHeight="1">
      <c r="A24" s="2" t="s">
        <v>61</v>
      </c>
      <c r="B24" s="2" t="s">
        <v>62</v>
      </c>
      <c r="C24" s="2" t="s">
        <v>45</v>
      </c>
      <c r="D24" s="3">
        <f>D20+F20+F21</f>
        <v>28116.222176134062</v>
      </c>
      <c r="E24" s="2">
        <v>3.35</v>
      </c>
      <c r="F24" s="3">
        <f>D24*E24%</f>
        <v>941.8934429004911</v>
      </c>
    </row>
    <row r="25" spans="1:6" s="4" customFormat="1" ht="19.5" customHeight="1">
      <c r="A25" s="2"/>
      <c r="B25" s="2" t="s">
        <v>63</v>
      </c>
      <c r="C25" s="2" t="s">
        <v>30</v>
      </c>
      <c r="D25" s="2"/>
      <c r="E25" s="2"/>
      <c r="F25" s="3">
        <f>D24+F24</f>
        <v>29058.115619034554</v>
      </c>
    </row>
    <row r="26" spans="1:6" s="4" customFormat="1" ht="19.5" customHeight="1">
      <c r="A26" s="2"/>
      <c r="B26" s="2"/>
      <c r="C26" s="2"/>
      <c r="D26" s="2"/>
      <c r="E26" s="2"/>
      <c r="F26" s="3"/>
    </row>
    <row r="27" spans="1:8" s="4" customFormat="1" ht="19.5" customHeight="1">
      <c r="A27" s="2"/>
      <c r="B27" s="2"/>
      <c r="C27" s="2"/>
      <c r="D27" s="2"/>
      <c r="E27" s="2"/>
      <c r="F27" s="3"/>
      <c r="H27" s="6"/>
    </row>
    <row r="28" spans="1:6" s="4" customFormat="1" ht="19.5" customHeight="1">
      <c r="A28" s="2"/>
      <c r="B28" s="2"/>
      <c r="C28" s="2"/>
      <c r="D28" s="2"/>
      <c r="E28" s="2"/>
      <c r="F28" s="3"/>
    </row>
  </sheetData>
  <sheetProtection/>
  <mergeCells count="6">
    <mergeCell ref="A4:F4"/>
    <mergeCell ref="A1:F1"/>
    <mergeCell ref="A2:C2"/>
    <mergeCell ref="E2:F2"/>
    <mergeCell ref="A3:B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2020-03-23T03:04:41Z</cp:lastPrinted>
  <dcterms:created xsi:type="dcterms:W3CDTF">2013-03-08T05:57:27Z</dcterms:created>
  <dcterms:modified xsi:type="dcterms:W3CDTF">2020-03-23T03:15:52Z</dcterms:modified>
  <cp:category/>
  <cp:version/>
  <cp:contentType/>
  <cp:contentStatus/>
</cp:coreProperties>
</file>